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116" windowHeight="9552"/>
  </bookViews>
  <sheets>
    <sheet name="5er-Gr 3GwS" sheetId="1" r:id="rId1"/>
  </sheets>
  <externalReferences>
    <externalReference r:id="rId2"/>
    <externalReference r:id="rId3"/>
  </externalReferences>
  <definedNames>
    <definedName name="Daten">[1]Eingabe!$A$4:$E$30</definedName>
    <definedName name="Daten___0">[1]Eingabe!$A$4:$E$30</definedName>
    <definedName name="Daten___5">[2]Eingabe!$A$4:$E$30</definedName>
    <definedName name="Daten___6">[2]Eingabe!$A$4:$E$30</definedName>
    <definedName name="Daten___8">[2]Eingabe!$A$4:$E$30</definedName>
  </definedNames>
  <calcPr calcId="145621"/>
</workbook>
</file>

<file path=xl/calcChain.xml><?xml version="1.0" encoding="utf-8"?>
<calcChain xmlns="http://schemas.openxmlformats.org/spreadsheetml/2006/main">
  <c r="AR33" i="1" l="1"/>
  <c r="AL33" i="1"/>
  <c r="AR32" i="1"/>
  <c r="AL32" i="1"/>
  <c r="AR30" i="1"/>
  <c r="AL30" i="1"/>
  <c r="AR29" i="1"/>
  <c r="W10" i="1" s="1"/>
  <c r="AL29" i="1"/>
  <c r="AR27" i="1"/>
  <c r="AL27" i="1"/>
  <c r="AR26" i="1"/>
  <c r="AL26" i="1"/>
  <c r="AR24" i="1"/>
  <c r="AL24" i="1"/>
  <c r="AR23" i="1"/>
  <c r="X12" i="1" s="1"/>
  <c r="AL23" i="1"/>
  <c r="AR21" i="1"/>
  <c r="AL21" i="1"/>
  <c r="AR20" i="1"/>
  <c r="AL20" i="1"/>
  <c r="AR18" i="1"/>
  <c r="AL18" i="1"/>
  <c r="AR17" i="1"/>
  <c r="N12" i="1" s="1"/>
  <c r="AL17" i="1"/>
  <c r="AR15" i="1"/>
  <c r="O11" i="1" s="1"/>
  <c r="AL15" i="1"/>
  <c r="AR14" i="1"/>
  <c r="Q11" i="1" s="1"/>
  <c r="AL14" i="1"/>
  <c r="AC13" i="1"/>
  <c r="AA13" i="1"/>
  <c r="K13" i="1"/>
  <c r="D13" i="1"/>
  <c r="AR12" i="1"/>
  <c r="AL12" i="1"/>
  <c r="AC12" i="1"/>
  <c r="AA12" i="1"/>
  <c r="K12" i="1"/>
  <c r="D12" i="1"/>
  <c r="AR11" i="1"/>
  <c r="Z9" i="1" s="1"/>
  <c r="AL11" i="1"/>
  <c r="AC11" i="1"/>
  <c r="AA11" i="1"/>
  <c r="K11" i="1"/>
  <c r="D11" i="1"/>
  <c r="AC10" i="1"/>
  <c r="AA10" i="1"/>
  <c r="K10" i="1"/>
  <c r="D10" i="1"/>
  <c r="AR9" i="1"/>
  <c r="AL9" i="1"/>
  <c r="AC9" i="1"/>
  <c r="AA9" i="1"/>
  <c r="K9" i="1"/>
  <c r="D9" i="1"/>
  <c r="AR8" i="1"/>
  <c r="AL8" i="1"/>
  <c r="AR6" i="1"/>
  <c r="AL6" i="1"/>
  <c r="X6" i="1"/>
  <c r="U6" i="1"/>
  <c r="R6" i="1"/>
  <c r="O6" i="1"/>
  <c r="L6" i="1"/>
  <c r="AR5" i="1"/>
  <c r="AL5" i="1"/>
  <c r="U10" i="1" l="1"/>
  <c r="O12" i="1"/>
  <c r="Q12" i="1"/>
  <c r="R13" i="1"/>
  <c r="T13" i="1"/>
  <c r="Z11" i="1"/>
  <c r="L11" i="1"/>
  <c r="R9" i="1"/>
  <c r="N11" i="1"/>
  <c r="T9" i="1"/>
  <c r="U13" i="1"/>
  <c r="W13" i="1"/>
  <c r="W9" i="1"/>
  <c r="E12" i="1"/>
  <c r="L12" i="1"/>
  <c r="U9" i="1"/>
  <c r="Q13" i="1"/>
  <c r="Z10" i="1"/>
  <c r="X10" i="1"/>
  <c r="O13" i="1"/>
  <c r="R10" i="1"/>
  <c r="E13" i="1"/>
  <c r="X9" i="1"/>
  <c r="E9" i="1"/>
  <c r="E10" i="1"/>
  <c r="Q9" i="1"/>
  <c r="AF9" i="1" s="1"/>
  <c r="E11" i="1"/>
  <c r="W11" i="1"/>
  <c r="X11" i="1"/>
  <c r="L13" i="1"/>
  <c r="L10" i="1"/>
  <c r="R12" i="1"/>
  <c r="N13" i="1"/>
  <c r="N10" i="1"/>
  <c r="T12" i="1"/>
  <c r="T10" i="1"/>
  <c r="Z12" i="1"/>
  <c r="O9" i="1"/>
  <c r="U11" i="1"/>
  <c r="AF12" i="1" l="1"/>
  <c r="AF11" i="1"/>
  <c r="AD12" i="1"/>
  <c r="AI9" i="1"/>
  <c r="AG11" i="1"/>
  <c r="AI12" i="1"/>
  <c r="AI13" i="1"/>
  <c r="AF13" i="1"/>
  <c r="AD11" i="1"/>
  <c r="AG12" i="1"/>
  <c r="AI10" i="1"/>
  <c r="AF10" i="1"/>
  <c r="AG9" i="1"/>
  <c r="AD9" i="1"/>
  <c r="F9" i="1" s="1"/>
  <c r="AI11" i="1"/>
  <c r="AG10" i="1"/>
  <c r="AD10" i="1"/>
  <c r="AG13" i="1"/>
  <c r="AD13" i="1"/>
  <c r="F12" i="1" l="1"/>
  <c r="F11" i="1"/>
  <c r="G10" i="1"/>
  <c r="G9" i="1"/>
  <c r="G12" i="1"/>
  <c r="G11" i="1"/>
  <c r="F13" i="1"/>
  <c r="G13" i="1"/>
  <c r="F10" i="1"/>
  <c r="B9" i="1" l="1"/>
  <c r="B12" i="1"/>
  <c r="B10" i="1"/>
  <c r="B11" i="1"/>
  <c r="B13" i="1"/>
  <c r="C9" i="1" l="1"/>
  <c r="AJ9" i="1"/>
  <c r="H13" i="1"/>
  <c r="J13" i="1" s="1"/>
  <c r="AA24" i="1" s="1"/>
  <c r="C13" i="1"/>
  <c r="AJ13" i="1"/>
  <c r="H10" i="1"/>
  <c r="C11" i="1"/>
  <c r="AJ11" i="1"/>
  <c r="H11" i="1"/>
  <c r="AJ10" i="1"/>
  <c r="C10" i="1"/>
  <c r="AJ12" i="1"/>
  <c r="H12" i="1"/>
  <c r="C12" i="1"/>
  <c r="H9" i="1"/>
  <c r="I13" i="1" l="1"/>
  <c r="I11" i="1"/>
  <c r="J11" i="1"/>
  <c r="AA20" i="1" s="1"/>
  <c r="J9" i="1"/>
  <c r="AA16" i="1" s="1"/>
  <c r="I9" i="1"/>
  <c r="J10" i="1"/>
  <c r="AA18" i="1" s="1"/>
  <c r="I10" i="1"/>
  <c r="J12" i="1"/>
  <c r="AA22" i="1" s="1"/>
  <c r="I12" i="1"/>
</calcChain>
</file>

<file path=xl/sharedStrings.xml><?xml version="1.0" encoding="utf-8"?>
<sst xmlns="http://schemas.openxmlformats.org/spreadsheetml/2006/main" count="69" uniqueCount="34">
  <si>
    <t xml:space="preserve">Jeder gegen Jeden (5) </t>
  </si>
  <si>
    <t>1. Satz</t>
  </si>
  <si>
    <t>2. Satz</t>
  </si>
  <si>
    <t>3. Satz</t>
  </si>
  <si>
    <t>4. Satz</t>
  </si>
  <si>
    <t>5. Satz</t>
  </si>
  <si>
    <t>Sätze</t>
  </si>
  <si>
    <t xml:space="preserve">Nur braun hinterlegte Zellen ausfüllen! </t>
  </si>
  <si>
    <t>Runde 1</t>
  </si>
  <si>
    <t>Tomy</t>
  </si>
  <si>
    <t>Satz-
punkte</t>
  </si>
  <si>
    <t>Spiele</t>
  </si>
  <si>
    <t>Platz</t>
  </si>
  <si>
    <t>:</t>
  </si>
  <si>
    <t>Runde 2</t>
  </si>
  <si>
    <t>Sieger</t>
  </si>
  <si>
    <t>Teilnehmer 1:</t>
  </si>
  <si>
    <t>Runde 3</t>
  </si>
  <si>
    <t>2. Platz</t>
  </si>
  <si>
    <t>Teilnehmer 2:</t>
  </si>
  <si>
    <t>3. Platz</t>
  </si>
  <si>
    <t>Teilnehmer 3:</t>
  </si>
  <si>
    <t>4. Platz</t>
  </si>
  <si>
    <t>Teilnehmer 4:</t>
  </si>
  <si>
    <t>Runde 4</t>
  </si>
  <si>
    <t>5. Platz</t>
  </si>
  <si>
    <t>Teilnehmer 5:</t>
  </si>
  <si>
    <t>Runde 5</t>
  </si>
  <si>
    <t>Copyright by Th. Karker</t>
  </si>
  <si>
    <t>Marius Maxl</t>
  </si>
  <si>
    <t>Timon Hochuli</t>
  </si>
  <si>
    <t>Bryan Huber</t>
  </si>
  <si>
    <t>Ben Amrein</t>
  </si>
  <si>
    <t>Marc Bachmann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</si>
</sst>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0"/>
      <color indexed="8"/>
      <name val="Arial"/>
      <family val="2"/>
    </font>
    <font>
      <b/>
      <sz val="26"/>
      <color indexed="8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name val="Arial"/>
      <charset val="1"/>
    </font>
    <font>
      <b/>
      <sz val="20"/>
      <color indexed="10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6"/>
      <color indexed="9"/>
      <name val="Arial"/>
      <family val="2"/>
    </font>
    <font>
      <b/>
      <sz val="16"/>
      <color indexed="8"/>
      <name val="Arial"/>
      <family val="2"/>
    </font>
    <font>
      <sz val="16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44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46">
    <xf numFmtId="0" fontId="0" fillId="0" borderId="0" xfId="0"/>
    <xf numFmtId="0" fontId="0" fillId="2" borderId="0" xfId="0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0" xfId="0" applyFont="1" applyFill="1" applyBorder="1"/>
    <xf numFmtId="0" fontId="2" fillId="3" borderId="3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/>
    <xf numFmtId="0" fontId="1" fillId="2" borderId="6" xfId="0" applyFont="1" applyFill="1" applyBorder="1"/>
    <xf numFmtId="0" fontId="1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textRotation="90"/>
    </xf>
    <xf numFmtId="0" fontId="4" fillId="4" borderId="0" xfId="0" applyFont="1" applyFill="1" applyBorder="1" applyAlignment="1">
      <alignment vertical="center"/>
    </xf>
    <xf numFmtId="0" fontId="5" fillId="4" borderId="0" xfId="0" applyFont="1" applyFill="1" applyBorder="1"/>
    <xf numFmtId="0" fontId="6" fillId="4" borderId="0" xfId="0" applyFont="1" applyFill="1" applyBorder="1"/>
    <xf numFmtId="0" fontId="6" fillId="4" borderId="0" xfId="0" applyFont="1" applyFill="1" applyBorder="1" applyAlignment="1"/>
    <xf numFmtId="0" fontId="8" fillId="5" borderId="0" xfId="1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textRotation="90"/>
    </xf>
    <xf numFmtId="0" fontId="1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1" fillId="7" borderId="10" xfId="0" applyFont="1" applyFill="1" applyBorder="1" applyAlignment="1" applyProtection="1">
      <alignment horizontal="center" textRotation="90"/>
      <protection locked="0"/>
    </xf>
    <xf numFmtId="0" fontId="12" fillId="7" borderId="11" xfId="0" applyFont="1" applyFill="1" applyBorder="1" applyAlignment="1">
      <alignment horizontal="center" textRotation="90"/>
    </xf>
    <xf numFmtId="0" fontId="12" fillId="7" borderId="12" xfId="0" applyFont="1" applyFill="1" applyBorder="1" applyAlignment="1">
      <alignment horizontal="center" textRotation="90"/>
    </xf>
    <xf numFmtId="0" fontId="0" fillId="2" borderId="0" xfId="0" applyFill="1" applyBorder="1" applyAlignment="1">
      <alignment horizontal="center" vertical="center" textRotation="90"/>
    </xf>
    <xf numFmtId="0" fontId="1" fillId="2" borderId="0" xfId="0" applyFont="1" applyFill="1" applyBorder="1" applyAlignment="1">
      <alignment horizontal="right" vertical="center"/>
    </xf>
    <xf numFmtId="0" fontId="11" fillId="6" borderId="13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2" fillId="7" borderId="15" xfId="0" applyFont="1" applyFill="1" applyBorder="1" applyAlignment="1">
      <alignment horizontal="center" textRotation="90"/>
    </xf>
    <xf numFmtId="0" fontId="12" fillId="7" borderId="0" xfId="0" applyFont="1" applyFill="1" applyBorder="1" applyAlignment="1">
      <alignment horizontal="center" textRotation="90"/>
    </xf>
    <xf numFmtId="0" fontId="12" fillId="7" borderId="16" xfId="0" applyFont="1" applyFill="1" applyBorder="1" applyAlignment="1">
      <alignment horizontal="center" textRotation="90"/>
    </xf>
    <xf numFmtId="0" fontId="1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textRotation="90"/>
    </xf>
    <xf numFmtId="0" fontId="12" fillId="7" borderId="18" xfId="0" applyFont="1" applyFill="1" applyBorder="1" applyAlignment="1">
      <alignment horizontal="center" textRotation="90"/>
    </xf>
    <xf numFmtId="0" fontId="12" fillId="7" borderId="19" xfId="0" applyFont="1" applyFill="1" applyBorder="1" applyAlignment="1">
      <alignment horizontal="center" textRotation="90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1" fillId="8" borderId="23" xfId="0" applyFont="1" applyFill="1" applyBorder="1" applyAlignment="1">
      <alignment horizontal="center" vertical="center"/>
    </xf>
    <xf numFmtId="1" fontId="16" fillId="9" borderId="24" xfId="0" applyNumberFormat="1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1" fontId="16" fillId="9" borderId="23" xfId="0" applyNumberFormat="1" applyFont="1" applyFill="1" applyBorder="1" applyAlignment="1">
      <alignment horizontal="center" vertical="center"/>
    </xf>
    <xf numFmtId="1" fontId="17" fillId="9" borderId="7" xfId="0" applyNumberFormat="1" applyFont="1" applyFill="1" applyBorder="1" applyAlignment="1">
      <alignment horizontal="center" vertical="center"/>
    </xf>
    <xf numFmtId="1" fontId="16" fillId="9" borderId="7" xfId="0" applyNumberFormat="1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1" fontId="11" fillId="0" borderId="28" xfId="0" applyNumberFormat="1" applyFont="1" applyFill="1" applyBorder="1" applyAlignment="1">
      <alignment horizontal="center" vertical="center"/>
    </xf>
    <xf numFmtId="1" fontId="11" fillId="0" borderId="27" xfId="0" applyNumberFormat="1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20" fontId="17" fillId="0" borderId="26" xfId="0" applyNumberFormat="1" applyFont="1" applyFill="1" applyBorder="1" applyAlignment="1">
      <alignment horizontal="center" vertical="center"/>
    </xf>
    <xf numFmtId="0" fontId="18" fillId="10" borderId="29" xfId="0" applyFont="1" applyFill="1" applyBorder="1" applyAlignment="1">
      <alignment horizontal="center" vertical="center"/>
    </xf>
    <xf numFmtId="1" fontId="16" fillId="9" borderId="4" xfId="0" applyNumberFormat="1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1" fontId="16" fillId="9" borderId="5" xfId="0" applyNumberFormat="1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1" fontId="16" fillId="9" borderId="3" xfId="0" applyNumberFormat="1" applyFont="1" applyFill="1" applyBorder="1" applyAlignment="1">
      <alignment horizontal="center" vertical="center"/>
    </xf>
    <xf numFmtId="1" fontId="17" fillId="9" borderId="4" xfId="0" applyNumberFormat="1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center" vertical="center"/>
    </xf>
    <xf numFmtId="1" fontId="11" fillId="0" borderId="5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20" fontId="17" fillId="0" borderId="4" xfId="0" applyNumberFormat="1" applyFont="1" applyFill="1" applyBorder="1" applyAlignment="1">
      <alignment horizontal="center" vertical="center"/>
    </xf>
    <xf numFmtId="0" fontId="18" fillId="10" borderId="21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1" fontId="16" fillId="9" borderId="32" xfId="0" applyNumberFormat="1" applyFont="1" applyFill="1" applyBorder="1" applyAlignment="1">
      <alignment horizontal="center" vertical="center"/>
    </xf>
    <xf numFmtId="0" fontId="11" fillId="9" borderId="32" xfId="0" applyFont="1" applyFill="1" applyBorder="1" applyAlignment="1">
      <alignment horizontal="center" vertical="center"/>
    </xf>
    <xf numFmtId="1" fontId="16" fillId="9" borderId="33" xfId="0" applyNumberFormat="1" applyFont="1" applyFill="1" applyBorder="1" applyAlignment="1">
      <alignment horizontal="center" vertical="center"/>
    </xf>
    <xf numFmtId="1" fontId="16" fillId="9" borderId="34" xfId="0" applyNumberFormat="1" applyFont="1" applyFill="1" applyBorder="1" applyAlignment="1">
      <alignment horizontal="center" vertical="center"/>
    </xf>
    <xf numFmtId="1" fontId="17" fillId="9" borderId="32" xfId="0" applyNumberFormat="1" applyFont="1" applyFill="1" applyBorder="1" applyAlignment="1">
      <alignment horizontal="center" vertical="center"/>
    </xf>
    <xf numFmtId="0" fontId="11" fillId="8" borderId="34" xfId="0" applyFont="1" applyFill="1" applyBorder="1" applyAlignment="1">
      <alignment horizontal="center" vertical="center"/>
    </xf>
    <xf numFmtId="0" fontId="11" fillId="8" borderId="32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1" fontId="11" fillId="0" borderId="34" xfId="0" applyNumberFormat="1" applyFont="1" applyFill="1" applyBorder="1" applyAlignment="1">
      <alignment horizontal="center" vertical="center"/>
    </xf>
    <xf numFmtId="1" fontId="11" fillId="0" borderId="33" xfId="0" applyNumberFormat="1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20" fontId="17" fillId="0" borderId="32" xfId="0" applyNumberFormat="1" applyFont="1" applyFill="1" applyBorder="1" applyAlignment="1">
      <alignment horizontal="center" vertical="center"/>
    </xf>
    <xf numFmtId="0" fontId="18" fillId="10" borderId="14" xfId="0" applyFont="1" applyFill="1" applyBorder="1" applyAlignment="1">
      <alignment horizontal="center" vertical="center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9" fillId="2" borderId="36" xfId="0" applyFont="1" applyFill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3" fillId="2" borderId="0" xfId="0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7" borderId="37" xfId="0" applyFont="1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4" fillId="7" borderId="39" xfId="0" applyFont="1" applyFill="1" applyBorder="1" applyAlignment="1">
      <alignment horizontal="center" vertic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vertical="center"/>
    </xf>
    <xf numFmtId="0" fontId="19" fillId="2" borderId="38" xfId="0" applyFont="1" applyFill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0" fillId="2" borderId="18" xfId="0" applyFill="1" applyBorder="1"/>
    <xf numFmtId="0" fontId="1" fillId="2" borderId="18" xfId="0" applyFont="1" applyFill="1" applyBorder="1"/>
    <xf numFmtId="0" fontId="1" fillId="5" borderId="41" xfId="1" applyFont="1" applyFill="1" applyBorder="1" applyAlignment="1">
      <alignment horizontal="center" vertical="center"/>
    </xf>
    <xf numFmtId="0" fontId="21" fillId="2" borderId="41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/>
    </xf>
    <xf numFmtId="0" fontId="0" fillId="2" borderId="42" xfId="0" applyFill="1" applyBorder="1"/>
  </cellXfs>
  <cellStyles count="2">
    <cellStyle name="Standard" xfId="0" builtinId="0"/>
    <cellStyle name="Standard_6e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\Tabelle_Sortier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\Excel\Tabelle_Sortier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gabe"/>
      <sheetName val="Resultate"/>
      <sheetName val="4er Gruppe"/>
      <sheetName val="Tabelle1"/>
      <sheetName val="Spielplan"/>
      <sheetName val="Tabellenstand"/>
    </sheetNames>
    <sheetDataSet>
      <sheetData sheetId="0">
        <row r="4">
          <cell r="A4">
            <v>13.061304000000002</v>
          </cell>
          <cell r="B4" t="str">
            <v>Thomas</v>
          </cell>
          <cell r="C4">
            <v>50</v>
          </cell>
          <cell r="D4">
            <v>18</v>
          </cell>
          <cell r="E4">
            <v>0</v>
          </cell>
        </row>
        <row r="5">
          <cell r="A5">
            <v>1.1206050000000001</v>
          </cell>
          <cell r="B5" t="str">
            <v>ganz</v>
          </cell>
          <cell r="C5">
            <v>350</v>
          </cell>
          <cell r="D5">
            <v>9</v>
          </cell>
          <cell r="E5">
            <v>5</v>
          </cell>
        </row>
        <row r="6">
          <cell r="A6">
            <v>2.0112059999999996</v>
          </cell>
          <cell r="B6" t="str">
            <v>D</v>
          </cell>
          <cell r="C6">
            <v>150</v>
          </cell>
          <cell r="D6">
            <v>30</v>
          </cell>
          <cell r="E6">
            <v>4</v>
          </cell>
        </row>
        <row r="7">
          <cell r="A7">
            <v>2.0304069999999999</v>
          </cell>
          <cell r="B7" t="str">
            <v>E</v>
          </cell>
          <cell r="C7">
            <v>400</v>
          </cell>
          <cell r="D7">
            <v>24</v>
          </cell>
          <cell r="E7">
            <v>4</v>
          </cell>
        </row>
        <row r="8">
          <cell r="A8">
            <v>2.0601080000000001</v>
          </cell>
          <cell r="B8" t="str">
            <v>F</v>
          </cell>
          <cell r="C8">
            <v>500</v>
          </cell>
          <cell r="D8">
            <v>18</v>
          </cell>
          <cell r="E8">
            <v>4</v>
          </cell>
        </row>
        <row r="9">
          <cell r="A9">
            <v>2.0610089999999999</v>
          </cell>
          <cell r="B9" t="str">
            <v>L</v>
          </cell>
          <cell r="C9">
            <v>200</v>
          </cell>
          <cell r="D9">
            <v>18</v>
          </cell>
          <cell r="E9">
            <v>4</v>
          </cell>
        </row>
        <row r="10">
          <cell r="A10">
            <v>2.0906099999999999</v>
          </cell>
          <cell r="B10" t="str">
            <v>J</v>
          </cell>
          <cell r="C10">
            <v>350</v>
          </cell>
          <cell r="D10">
            <v>15</v>
          </cell>
          <cell r="E10">
            <v>4</v>
          </cell>
        </row>
        <row r="11">
          <cell r="A11">
            <v>2.1203110000000005</v>
          </cell>
          <cell r="B11" t="str">
            <v>B</v>
          </cell>
          <cell r="C11">
            <v>450</v>
          </cell>
          <cell r="D11">
            <v>9</v>
          </cell>
          <cell r="E11">
            <v>4</v>
          </cell>
        </row>
        <row r="12">
          <cell r="A12">
            <v>8.0510120000000001</v>
          </cell>
          <cell r="B12" t="str">
            <v>I</v>
          </cell>
          <cell r="C12">
            <v>200</v>
          </cell>
          <cell r="D12">
            <v>21</v>
          </cell>
          <cell r="E12">
            <v>3</v>
          </cell>
        </row>
        <row r="13">
          <cell r="A13">
            <v>8.0909129999999987</v>
          </cell>
          <cell r="B13" t="str">
            <v>A</v>
          </cell>
          <cell r="C13">
            <v>250</v>
          </cell>
          <cell r="D13">
            <v>15</v>
          </cell>
          <cell r="E13">
            <v>3</v>
          </cell>
        </row>
        <row r="14">
          <cell r="A14">
            <v>10.110113999999999</v>
          </cell>
          <cell r="B14" t="str">
            <v>H</v>
          </cell>
          <cell r="C14">
            <v>500</v>
          </cell>
          <cell r="D14">
            <v>12</v>
          </cell>
          <cell r="E14">
            <v>2</v>
          </cell>
        </row>
        <row r="15">
          <cell r="A15">
            <v>11.020814999999999</v>
          </cell>
          <cell r="B15" t="str">
            <v>G</v>
          </cell>
          <cell r="C15">
            <v>300</v>
          </cell>
          <cell r="D15">
            <v>27</v>
          </cell>
          <cell r="E15">
            <v>1</v>
          </cell>
        </row>
        <row r="16">
          <cell r="A16">
            <v>11.030416000000001</v>
          </cell>
          <cell r="B16" t="str">
            <v>N</v>
          </cell>
          <cell r="C16">
            <v>400</v>
          </cell>
          <cell r="D16">
            <v>24</v>
          </cell>
          <cell r="E16">
            <v>1</v>
          </cell>
        </row>
        <row r="17">
          <cell r="A17" t="str">
            <v>-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-</v>
          </cell>
        </row>
        <row r="19">
          <cell r="A19" t="str">
            <v>-</v>
          </cell>
        </row>
        <row r="20">
          <cell r="A20" t="str">
            <v>-</v>
          </cell>
        </row>
        <row r="21">
          <cell r="A21" t="str">
            <v>-</v>
          </cell>
        </row>
        <row r="22">
          <cell r="A22" t="str">
            <v>-</v>
          </cell>
        </row>
        <row r="23">
          <cell r="A23" t="str">
            <v>-</v>
          </cell>
        </row>
        <row r="24">
          <cell r="A24" t="str">
            <v>-</v>
          </cell>
        </row>
        <row r="25">
          <cell r="A25" t="str">
            <v>-</v>
          </cell>
        </row>
        <row r="26">
          <cell r="A26" t="str">
            <v>-</v>
          </cell>
        </row>
        <row r="27">
          <cell r="A27" t="str">
            <v>-</v>
          </cell>
        </row>
        <row r="28">
          <cell r="A28" t="str">
            <v>-</v>
          </cell>
        </row>
        <row r="29">
          <cell r="A29" t="str">
            <v>-</v>
          </cell>
        </row>
        <row r="30">
          <cell r="A30" t="str">
            <v>-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gab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4"/>
  <sheetViews>
    <sheetView showGridLines="0" tabSelected="1" topLeftCell="A10" zoomScale="70" zoomScaleNormal="70" workbookViewId="0">
      <selection activeCell="AM31" sqref="AM31"/>
    </sheetView>
  </sheetViews>
  <sheetFormatPr baseColWidth="10" defaultRowHeight="13.2" x14ac:dyDescent="0.25"/>
  <cols>
    <col min="1" max="1" width="5.6640625" customWidth="1"/>
    <col min="2" max="2" width="14.6640625" hidden="1" customWidth="1"/>
    <col min="3" max="3" width="6.6640625" hidden="1" customWidth="1"/>
    <col min="4" max="4" width="22.6640625" hidden="1" customWidth="1"/>
    <col min="5" max="7" width="6.6640625" hidden="1" customWidth="1"/>
    <col min="8" max="8" width="14.6640625" hidden="1" customWidth="1"/>
    <col min="9" max="9" width="6.6640625" hidden="1" customWidth="1"/>
    <col min="10" max="10" width="22.6640625" hidden="1" customWidth="1"/>
    <col min="11" max="11" width="22.6640625" customWidth="1"/>
    <col min="12" max="12" width="4.6640625" customWidth="1"/>
    <col min="13" max="13" width="1.6640625" customWidth="1"/>
    <col min="14" max="15" width="4.6640625" customWidth="1"/>
    <col min="16" max="16" width="1.6640625" customWidth="1"/>
    <col min="17" max="18" width="4.6640625" customWidth="1"/>
    <col min="19" max="19" width="1.6640625" customWidth="1"/>
    <col min="20" max="21" width="4.6640625" customWidth="1"/>
    <col min="22" max="22" width="1.6640625" customWidth="1"/>
    <col min="23" max="24" width="4.6640625" customWidth="1"/>
    <col min="25" max="25" width="1.6640625" customWidth="1"/>
    <col min="26" max="26" width="4.6640625" customWidth="1"/>
    <col min="27" max="27" width="6.6640625" customWidth="1"/>
    <col min="28" max="28" width="1.6640625" customWidth="1"/>
    <col min="29" max="29" width="6.6640625" customWidth="1"/>
    <col min="30" max="30" width="5.6640625" customWidth="1"/>
    <col min="31" max="31" width="1.6640625" customWidth="1"/>
    <col min="32" max="33" width="5.6640625" customWidth="1"/>
    <col min="34" max="34" width="1.6640625" customWidth="1"/>
    <col min="35" max="35" width="5.6640625" customWidth="1"/>
    <col min="36" max="36" width="7.6640625" customWidth="1"/>
    <col min="37" max="37" width="10.88671875" customWidth="1"/>
    <col min="38" max="38" width="27.33203125" customWidth="1"/>
    <col min="39" max="44" width="4.6640625" customWidth="1"/>
    <col min="45" max="45" width="5.6640625" customWidth="1"/>
  </cols>
  <sheetData>
    <row r="1" spans="1:45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</row>
    <row r="2" spans="1:45" ht="33" x14ac:dyDescent="0.25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5" t="s">
        <v>0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7"/>
      <c r="AM2" s="8"/>
      <c r="AN2" s="8"/>
      <c r="AO2" s="8"/>
      <c r="AP2" s="8"/>
      <c r="AQ2" s="8"/>
      <c r="AR2" s="9"/>
      <c r="AS2" s="10"/>
    </row>
    <row r="3" spans="1:45" ht="34.950000000000003" customHeight="1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1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12" t="s">
        <v>1</v>
      </c>
      <c r="AN3" s="12" t="s">
        <v>2</v>
      </c>
      <c r="AO3" s="12" t="s">
        <v>3</v>
      </c>
      <c r="AP3" s="12" t="s">
        <v>4</v>
      </c>
      <c r="AQ3" s="12" t="s">
        <v>5</v>
      </c>
      <c r="AR3" s="12" t="s">
        <v>6</v>
      </c>
      <c r="AS3" s="10"/>
    </row>
    <row r="4" spans="1:45" ht="34.950000000000003" customHeight="1" x14ac:dyDescent="0.3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13" t="s">
        <v>7</v>
      </c>
      <c r="M4" s="13"/>
      <c r="N4" s="13"/>
      <c r="O4" s="13"/>
      <c r="P4" s="13"/>
      <c r="Q4" s="13"/>
      <c r="R4" s="13"/>
      <c r="S4" s="14"/>
      <c r="T4" s="14"/>
      <c r="U4" s="14"/>
      <c r="V4" s="15"/>
      <c r="W4" s="16"/>
      <c r="X4" s="16"/>
      <c r="Y4" s="16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17" t="s">
        <v>8</v>
      </c>
      <c r="AM4" s="18"/>
      <c r="AN4" s="18"/>
      <c r="AO4" s="18"/>
      <c r="AP4" s="18"/>
      <c r="AQ4" s="18"/>
      <c r="AR4" s="18"/>
      <c r="AS4" s="10"/>
    </row>
    <row r="5" spans="1:45" ht="34.950000000000003" customHeight="1" x14ac:dyDescent="0.25">
      <c r="A5" s="1"/>
      <c r="B5" s="4"/>
      <c r="C5" s="4"/>
      <c r="D5" s="4"/>
      <c r="E5" s="4"/>
      <c r="F5" s="4"/>
      <c r="G5" s="4"/>
      <c r="H5" s="4"/>
      <c r="I5" s="4"/>
      <c r="J5" s="4"/>
      <c r="K5" s="19"/>
      <c r="L5" s="20"/>
      <c r="M5" s="20"/>
      <c r="N5" s="20"/>
      <c r="O5" s="20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21" t="str">
        <f>$L$16</f>
        <v>Marius Maxl</v>
      </c>
      <c r="AM5" s="22">
        <v>11</v>
      </c>
      <c r="AN5" s="22">
        <v>11</v>
      </c>
      <c r="AO5" s="22">
        <v>11</v>
      </c>
      <c r="AP5" s="22"/>
      <c r="AQ5" s="22"/>
      <c r="AR5" s="23">
        <f>IF(AM5&gt;AM6,1,0)+IF(AN5&gt;AN6,1,0)+IF(AO5&gt;AO6,1,0)+IF(AP5&gt;AP6,1,0)+IF(AQ5&gt;AQ6,1,0)</f>
        <v>3</v>
      </c>
      <c r="AS5" s="10"/>
    </row>
    <row r="6" spans="1:45" s="34" customFormat="1" ht="34.950000000000003" customHeight="1" thickBot="1" x14ac:dyDescent="0.3">
      <c r="A6" s="24"/>
      <c r="B6" s="11"/>
      <c r="C6" s="11"/>
      <c r="D6" s="11"/>
      <c r="E6" s="11"/>
      <c r="F6" s="11"/>
      <c r="G6" s="11"/>
      <c r="H6" s="11"/>
      <c r="I6" s="11"/>
      <c r="J6" s="11"/>
      <c r="K6" s="19"/>
      <c r="L6" s="25" t="str">
        <f>$L$16</f>
        <v>Marius Maxl</v>
      </c>
      <c r="M6" s="26"/>
      <c r="N6" s="27"/>
      <c r="O6" s="25" t="str">
        <f>$L$18</f>
        <v>Timon Hochuli</v>
      </c>
      <c r="P6" s="26"/>
      <c r="Q6" s="27"/>
      <c r="R6" s="25" t="str">
        <f>$L$20</f>
        <v>Bryan Huber</v>
      </c>
      <c r="S6" s="26"/>
      <c r="T6" s="27"/>
      <c r="U6" s="25" t="str">
        <f>$L$22</f>
        <v>Ben Amrein</v>
      </c>
      <c r="V6" s="26"/>
      <c r="W6" s="27"/>
      <c r="X6" s="25" t="str">
        <f>$L$24</f>
        <v>Marc Bachmann</v>
      </c>
      <c r="Y6" s="26"/>
      <c r="Z6" s="27"/>
      <c r="AA6" s="11"/>
      <c r="AB6" s="11"/>
      <c r="AC6" s="28"/>
      <c r="AD6" s="28"/>
      <c r="AE6" s="28"/>
      <c r="AF6" s="4"/>
      <c r="AG6" s="4"/>
      <c r="AH6" s="4"/>
      <c r="AI6" s="4"/>
      <c r="AJ6" s="4"/>
      <c r="AK6" s="29"/>
      <c r="AL6" s="30" t="str">
        <f>$L$18</f>
        <v>Timon Hochuli</v>
      </c>
      <c r="AM6" s="31">
        <v>2</v>
      </c>
      <c r="AN6" s="31">
        <v>1</v>
      </c>
      <c r="AO6" s="31">
        <v>3</v>
      </c>
      <c r="AP6" s="31"/>
      <c r="AQ6" s="31"/>
      <c r="AR6" s="32">
        <f>IF(AM6&gt;AM5,1,0)+IF(AN6&gt;AN5,1,0)+IF(AO6&gt;AO5,1,0)+IF(AP6&gt;AP5,1,0)+IF(AQ6&gt;AQ5,1,0)</f>
        <v>0</v>
      </c>
      <c r="AS6" s="33"/>
    </row>
    <row r="7" spans="1:45" s="34" customFormat="1" ht="34.950000000000003" customHeight="1" x14ac:dyDescent="0.25">
      <c r="A7" s="24"/>
      <c r="B7" s="11"/>
      <c r="C7" s="11"/>
      <c r="D7" s="11"/>
      <c r="E7" s="11"/>
      <c r="F7" s="11"/>
      <c r="G7" s="11"/>
      <c r="H7" s="11"/>
      <c r="I7" s="11"/>
      <c r="J7" s="11"/>
      <c r="K7" s="4"/>
      <c r="L7" s="35"/>
      <c r="M7" s="36"/>
      <c r="N7" s="37"/>
      <c r="O7" s="35"/>
      <c r="P7" s="36"/>
      <c r="Q7" s="37"/>
      <c r="R7" s="35"/>
      <c r="S7" s="36"/>
      <c r="T7" s="37"/>
      <c r="U7" s="35"/>
      <c r="V7" s="36"/>
      <c r="W7" s="37"/>
      <c r="X7" s="35"/>
      <c r="Y7" s="36"/>
      <c r="Z7" s="37"/>
      <c r="AA7" s="11"/>
      <c r="AB7" s="11"/>
      <c r="AC7" s="28"/>
      <c r="AD7" s="28"/>
      <c r="AE7" s="28"/>
      <c r="AF7" s="28"/>
      <c r="AG7" s="11"/>
      <c r="AH7" s="11"/>
      <c r="AI7" s="11"/>
      <c r="AJ7" s="11"/>
      <c r="AK7" s="29"/>
      <c r="AL7" s="4"/>
      <c r="AM7" s="4"/>
      <c r="AN7" s="4"/>
      <c r="AO7" s="4"/>
      <c r="AP7" s="4"/>
      <c r="AQ7" s="4"/>
      <c r="AR7" s="4"/>
      <c r="AS7" s="33"/>
    </row>
    <row r="8" spans="1:45" s="34" customFormat="1" ht="34.950000000000003" customHeight="1" thickBot="1" x14ac:dyDescent="0.3">
      <c r="A8" s="24"/>
      <c r="B8" s="38" t="s">
        <v>9</v>
      </c>
      <c r="C8" s="38"/>
      <c r="D8" s="38"/>
      <c r="E8" s="38"/>
      <c r="F8" s="38"/>
      <c r="G8" s="38"/>
      <c r="H8" s="38"/>
      <c r="I8" s="38"/>
      <c r="J8" s="39"/>
      <c r="K8" s="4"/>
      <c r="L8" s="40"/>
      <c r="M8" s="41"/>
      <c r="N8" s="42"/>
      <c r="O8" s="40"/>
      <c r="P8" s="41"/>
      <c r="Q8" s="42"/>
      <c r="R8" s="40"/>
      <c r="S8" s="41"/>
      <c r="T8" s="42"/>
      <c r="U8" s="40"/>
      <c r="V8" s="41"/>
      <c r="W8" s="42"/>
      <c r="X8" s="40"/>
      <c r="Y8" s="41"/>
      <c r="Z8" s="42"/>
      <c r="AA8" s="43" t="s">
        <v>10</v>
      </c>
      <c r="AB8" s="44"/>
      <c r="AC8" s="44"/>
      <c r="AD8" s="45" t="s">
        <v>6</v>
      </c>
      <c r="AE8" s="46"/>
      <c r="AF8" s="47"/>
      <c r="AG8" s="48" t="s">
        <v>11</v>
      </c>
      <c r="AH8" s="49"/>
      <c r="AI8" s="50"/>
      <c r="AJ8" s="51" t="s">
        <v>12</v>
      </c>
      <c r="AK8" s="4"/>
      <c r="AL8" s="52" t="str">
        <f>$L$20</f>
        <v>Bryan Huber</v>
      </c>
      <c r="AM8" s="22">
        <v>11</v>
      </c>
      <c r="AN8" s="22">
        <v>11</v>
      </c>
      <c r="AO8" s="22">
        <v>11</v>
      </c>
      <c r="AP8" s="22"/>
      <c r="AQ8" s="22"/>
      <c r="AR8" s="23">
        <f>IF(AM8&gt;AM9,1,0)+IF(AN8&gt;AN9,1,0)+IF(AO8&gt;AO9,1,0)+IF(AP8&gt;AP9,1,0)+IF(AQ8&gt;AQ9,1,0)</f>
        <v>3</v>
      </c>
      <c r="AS8" s="33"/>
    </row>
    <row r="9" spans="1:45" s="34" customFormat="1" ht="34.950000000000003" customHeight="1" thickTop="1" thickBot="1" x14ac:dyDescent="0.3">
      <c r="A9" s="24"/>
      <c r="B9" s="53">
        <f>IF(K9="","-",RANK(G9,$G$9:$G$13,0)+RANK(F9,$F$9:$F$13,0)%+RANK(E9,$E$9:$E$13,0)%%+ROW()%%%)</f>
        <v>2.0202089999999999</v>
      </c>
      <c r="C9" s="54">
        <f>IF(B9="","",RANK(B9,$B$9:$B$13,1))</f>
        <v>2</v>
      </c>
      <c r="D9" s="55" t="str">
        <f>$L$16</f>
        <v>Marius Maxl</v>
      </c>
      <c r="E9" s="56">
        <f>SUM(AA9-AC9)</f>
        <v>51</v>
      </c>
      <c r="F9" s="56">
        <f>SUM(AD9-AF9)</f>
        <v>7</v>
      </c>
      <c r="G9" s="57">
        <f>SUM(AG9-AI9)</f>
        <v>2</v>
      </c>
      <c r="H9" s="58">
        <f>SMALL($B$9:$B$13,1)</f>
        <v>1.010111</v>
      </c>
      <c r="I9" s="54">
        <f>IF(H9="","",RANK(H9,$H$9:$H$13,1))</f>
        <v>1</v>
      </c>
      <c r="J9" s="59" t="str">
        <f>INDEX($D$9:$D$13,MATCH(H9,$B$9:$B$13,0),1)</f>
        <v>Bryan Huber</v>
      </c>
      <c r="K9" s="60" t="str">
        <f>$L$16</f>
        <v>Marius Maxl</v>
      </c>
      <c r="L9" s="61"/>
      <c r="M9" s="61"/>
      <c r="N9" s="62"/>
      <c r="O9" s="63">
        <f>IF($AR$5+$AR$6&gt;0,$AR$5,"")</f>
        <v>3</v>
      </c>
      <c r="P9" s="64" t="s">
        <v>13</v>
      </c>
      <c r="Q9" s="65">
        <f>IF($AR$5+$AR$6&gt;0,$AR$6,"")</f>
        <v>0</v>
      </c>
      <c r="R9" s="63">
        <f>IF($AR$26+$AR$27&gt;0,$AR$26,"")</f>
        <v>1</v>
      </c>
      <c r="S9" s="64" t="s">
        <v>13</v>
      </c>
      <c r="T9" s="65">
        <f>IF($AR$26+$AR$27&gt;0,$AR$27,"")</f>
        <v>3</v>
      </c>
      <c r="U9" s="63">
        <f>IF($AR$17+$AR$18&gt;0,$AR$17,"")</f>
        <v>3</v>
      </c>
      <c r="V9" s="66" t="s">
        <v>13</v>
      </c>
      <c r="W9" s="65">
        <f>IF($AR$17+$AR$18&gt;0,$AR$18,"")</f>
        <v>0</v>
      </c>
      <c r="X9" s="63">
        <f>IF($AR$11+$AR$12&gt;0,$AR$11,"")</f>
        <v>3</v>
      </c>
      <c r="Y9" s="64" t="s">
        <v>13</v>
      </c>
      <c r="Z9" s="67">
        <f>IF($AR$11+$AR$12&gt;0,$AR$12,"")</f>
        <v>0</v>
      </c>
      <c r="AA9" s="68">
        <f>SUM(AM5:AQ5)+SUM(AM11:AQ11)+SUM(AM17:AQ17)+SUM(AM26:AQ26)</f>
        <v>137</v>
      </c>
      <c r="AB9" s="69" t="s">
        <v>13</v>
      </c>
      <c r="AC9" s="70">
        <f>SUM(AM6:AQ6)+SUM(AM12:AQ12)+SUM(AM18:AQ18)+SUM(AM27:AQ27)</f>
        <v>86</v>
      </c>
      <c r="AD9" s="71">
        <f>SUM($O$9,$R$9,$U$9,$X$9)</f>
        <v>10</v>
      </c>
      <c r="AE9" s="69" t="s">
        <v>13</v>
      </c>
      <c r="AF9" s="72">
        <f>SUM($Q$9,$T$9,$W$9,$Z$9)</f>
        <v>3</v>
      </c>
      <c r="AG9" s="73">
        <f>IF($O$9&gt;$Q$9,1,0)+IF($R$9&gt;$T$9,1,0)+IF($U$9&gt;$W$9,1,0)+IF($X$9&gt;$Z$9,1,0)</f>
        <v>3</v>
      </c>
      <c r="AH9" s="74" t="s">
        <v>13</v>
      </c>
      <c r="AI9" s="70">
        <f>IF($Q$9&gt;$O$9,1,0)+IF($T$9&gt;$R$9,1,0)+IF($W$9&gt;$U$9,1,0)+IF($Z$9&gt;$X$9,1,0)</f>
        <v>1</v>
      </c>
      <c r="AJ9" s="75">
        <f>IF(B9="","",RANK(B9,$B$9:$B$13,1))</f>
        <v>2</v>
      </c>
      <c r="AK9" s="29"/>
      <c r="AL9" s="30" t="str">
        <f>$L$22</f>
        <v>Ben Amrein</v>
      </c>
      <c r="AM9" s="31">
        <v>1</v>
      </c>
      <c r="AN9" s="31">
        <v>5</v>
      </c>
      <c r="AO9" s="31">
        <v>3</v>
      </c>
      <c r="AP9" s="31"/>
      <c r="AQ9" s="31"/>
      <c r="AR9" s="32">
        <f>IF(AM9&gt;AM8,1,0)+IF(AN9&gt;AN8,1,0)+IF(AO9&gt;AO8,1,0)+IF(AP9&gt;AP8,1,0)+IF(AQ9&gt;AQ8,1,0)</f>
        <v>0</v>
      </c>
      <c r="AS9" s="33"/>
    </row>
    <row r="10" spans="1:45" s="34" customFormat="1" ht="34.950000000000003" customHeight="1" x14ac:dyDescent="0.25">
      <c r="A10" s="24"/>
      <c r="B10" s="53">
        <f>IF(K10="","-",RANK(G10,$G$9:$G$13,0)+RANK(F10,$F$9:$F$13,0)%+RANK(E10,$E$9:$E$13,0)%%+ROW()%%%)</f>
        <v>4.0404099999999996</v>
      </c>
      <c r="C10" s="54">
        <f>IF(B10="","",RANK(B10,$B$9:$B$13,1))</f>
        <v>4</v>
      </c>
      <c r="D10" s="55" t="str">
        <f>$L$18</f>
        <v>Timon Hochuli</v>
      </c>
      <c r="E10" s="56">
        <f>SUM(AA10-AC10)</f>
        <v>-44</v>
      </c>
      <c r="F10" s="56">
        <f>SUM(AD10-AF10)</f>
        <v>-4</v>
      </c>
      <c r="G10" s="57">
        <f>SUM(AG10-AI10)</f>
        <v>-2</v>
      </c>
      <c r="H10" s="58">
        <f>SMALL($B$9:$B$13,2)</f>
        <v>2.0202089999999999</v>
      </c>
      <c r="I10" s="54">
        <f>IF(H10="","",RANK(H10,$H$9:$H$13,1))</f>
        <v>2</v>
      </c>
      <c r="J10" s="59" t="str">
        <f>INDEX($D$9:$D$13,MATCH(H10,$B$9:$B$13,0),1)</f>
        <v>Marius Maxl</v>
      </c>
      <c r="K10" s="60" t="str">
        <f>$L$18</f>
        <v>Timon Hochuli</v>
      </c>
      <c r="L10" s="76">
        <f>IF($AR$5+$AR$6&gt;0,$AR$6,"")</f>
        <v>0</v>
      </c>
      <c r="M10" s="77" t="s">
        <v>13</v>
      </c>
      <c r="N10" s="78">
        <f>IF($AR$5+$AR$6&gt;0,$AR$5,"")</f>
        <v>3</v>
      </c>
      <c r="O10" s="79"/>
      <c r="P10" s="80"/>
      <c r="Q10" s="81"/>
      <c r="R10" s="82">
        <f>IF($AR$14+$AR$15&gt;0,$AR$14,"")</f>
        <v>0</v>
      </c>
      <c r="S10" s="77" t="s">
        <v>13</v>
      </c>
      <c r="T10" s="78">
        <f>IF($AR$14+$AR$15&gt;0,$AR$15,"")</f>
        <v>3</v>
      </c>
      <c r="U10" s="82">
        <f>IF($AR$29+$AR$30&gt;0,$AR$29,"")</f>
        <v>3</v>
      </c>
      <c r="V10" s="83" t="s">
        <v>13</v>
      </c>
      <c r="W10" s="78">
        <f>IF($AR$29+$AR$30&gt;0,$AR$30,"")</f>
        <v>0</v>
      </c>
      <c r="X10" s="82">
        <f>IF($AR$20+$AR$21&gt;0,$AR$20,"")</f>
        <v>2</v>
      </c>
      <c r="Y10" s="77" t="s">
        <v>13</v>
      </c>
      <c r="Z10" s="76">
        <f>IF($AR$20+$AR$21&gt;0,$AR$21,"")</f>
        <v>3</v>
      </c>
      <c r="AA10" s="84">
        <f>SUM(AM6:AQ6)+SUM(AM14:AQ14)+SUM(AM20:AQ20)+SUM(AM29:AQ29)</f>
        <v>85</v>
      </c>
      <c r="AB10" s="85" t="s">
        <v>13</v>
      </c>
      <c r="AC10" s="86">
        <f>SUM(AM5:AQ5)+SUM(AM15:AQ15)+SUM(AM21:AQ21)+SUM(AM30:AQ30)</f>
        <v>129</v>
      </c>
      <c r="AD10" s="87">
        <f>SUM($L$10,$R$10,$U$10,$X$10)</f>
        <v>5</v>
      </c>
      <c r="AE10" s="85" t="s">
        <v>13</v>
      </c>
      <c r="AF10" s="88">
        <f>SUM($N$10,$T$10,$W$10,$Z$10)</f>
        <v>9</v>
      </c>
      <c r="AG10" s="89">
        <f>IF($L$10&gt;$N$10,1,0)+IF($R$10&gt;$T$10,1,0)+IF($U$10&gt;$W$10,1,0)+IF($X$10&gt;$Z$10,1,0)</f>
        <v>1</v>
      </c>
      <c r="AH10" s="90" t="s">
        <v>13</v>
      </c>
      <c r="AI10" s="86">
        <f>IF($N$10&gt;$L$10,1,0)+IF($T$10&gt;$R$10,1,0)+IF($W$10&gt;$U$10,1,0)+IF($Z$10&gt;$X$10,1,0)</f>
        <v>3</v>
      </c>
      <c r="AJ10" s="91">
        <f>IF(B10="","",RANK(B10,$B$9:$B$13,1))</f>
        <v>4</v>
      </c>
      <c r="AK10" s="11"/>
      <c r="AL10" s="17" t="s">
        <v>14</v>
      </c>
      <c r="AM10" s="29"/>
      <c r="AN10" s="29"/>
      <c r="AO10" s="29"/>
      <c r="AP10" s="29"/>
      <c r="AQ10" s="29"/>
      <c r="AR10" s="92"/>
      <c r="AS10" s="33"/>
    </row>
    <row r="11" spans="1:45" s="34" customFormat="1" ht="34.950000000000003" customHeight="1" x14ac:dyDescent="0.25">
      <c r="A11" s="24"/>
      <c r="B11" s="53">
        <f>IF(K11="","-",RANK(G11,$G$9:$G$13,0)+RANK(F11,$F$9:$F$13,0)%+RANK(E11,$E$9:$E$13,0)%%+ROW()%%%)</f>
        <v>1.010111</v>
      </c>
      <c r="C11" s="54">
        <f>IF(B11="","",RANK(B11,$B$9:$B$13,1))</f>
        <v>1</v>
      </c>
      <c r="D11" s="55" t="str">
        <f>$L$20</f>
        <v>Bryan Huber</v>
      </c>
      <c r="E11" s="56">
        <f>SUM(AA11-AC11)</f>
        <v>72</v>
      </c>
      <c r="F11" s="56">
        <f>SUM(AD11-AF11)</f>
        <v>11</v>
      </c>
      <c r="G11" s="57">
        <f>SUM(AG11-AI11)</f>
        <v>4</v>
      </c>
      <c r="H11" s="58">
        <f>SMALL($B$9:$B$13,3)</f>
        <v>3.030313</v>
      </c>
      <c r="I11" s="54">
        <f>IF(H11="","",RANK(H11,$H$9:$H$13,1))</f>
        <v>3</v>
      </c>
      <c r="J11" s="59" t="str">
        <f>INDEX($D$9:$D$13,MATCH(H11,$B$9:$B$13,0),1)</f>
        <v>Marc Bachmann</v>
      </c>
      <c r="K11" s="60" t="str">
        <f>$L$20</f>
        <v>Bryan Huber</v>
      </c>
      <c r="L11" s="76">
        <f>IF($AR$26+$AR$27&gt;0,$AR$27,"")</f>
        <v>3</v>
      </c>
      <c r="M11" s="77" t="s">
        <v>13</v>
      </c>
      <c r="N11" s="78">
        <f>IF($AR$26+$AR$27&gt;0,$AR$26,"")</f>
        <v>1</v>
      </c>
      <c r="O11" s="82">
        <f>IF($AR$14+$AR$15&gt;0,$AR$15,"")</f>
        <v>3</v>
      </c>
      <c r="P11" s="77" t="s">
        <v>13</v>
      </c>
      <c r="Q11" s="78">
        <f>IF($AR$14+$AR$15&gt;0,$AR$14,"")</f>
        <v>0</v>
      </c>
      <c r="R11" s="79"/>
      <c r="S11" s="80"/>
      <c r="T11" s="81"/>
      <c r="U11" s="82">
        <f>IF($AR$8+$AR$9&gt;0,$AR$8,"")</f>
        <v>3</v>
      </c>
      <c r="V11" s="77" t="s">
        <v>13</v>
      </c>
      <c r="W11" s="78">
        <f>IF($AR$8+$AR$9&gt;0,$AR$9,"")</f>
        <v>0</v>
      </c>
      <c r="X11" s="82">
        <f>IF($AR$32+$AR$33&gt;0,$AR$32,"")</f>
        <v>3</v>
      </c>
      <c r="Y11" s="77" t="s">
        <v>13</v>
      </c>
      <c r="Z11" s="76">
        <f>IF($AR$32+$AR$33&gt;0,$AR$33,"")</f>
        <v>0</v>
      </c>
      <c r="AA11" s="84">
        <f>SUM(AM8:AQ8)+SUM(AM15:AQ15)+SUM(AM27:AQ27)+SUM(AM32:AQ32)</f>
        <v>143</v>
      </c>
      <c r="AB11" s="85" t="s">
        <v>13</v>
      </c>
      <c r="AC11" s="86">
        <f>SUM(AM9:AQ9)+SUM(AM14:AQ14)+SUM(AM26:AQ26)+SUM(AM33:AQ33)</f>
        <v>71</v>
      </c>
      <c r="AD11" s="87">
        <f>SUM($L$11,$O$11,$U$11,$X$11)</f>
        <v>12</v>
      </c>
      <c r="AE11" s="85" t="s">
        <v>13</v>
      </c>
      <c r="AF11" s="88">
        <f>SUM($N$11,$Q$11,$W$11,$Z$11)</f>
        <v>1</v>
      </c>
      <c r="AG11" s="89">
        <f>IF($L$11&gt;$N$11,1,0)+IF($O$11&gt;$Q$11,1,0)+IF($U$11&gt;$W$11,1,0)+IF($X$11&gt;$Z$11,1,0)</f>
        <v>4</v>
      </c>
      <c r="AH11" s="90" t="s">
        <v>13</v>
      </c>
      <c r="AI11" s="86">
        <f>IF($N$11&gt;$L$11,1,0)+IF($Q$11&gt;$O$11,1,0)+IF($W$11&gt;$U$11,1,0)+IF($Z$11&gt;$X$11,1,0)</f>
        <v>0</v>
      </c>
      <c r="AJ11" s="91">
        <f>IF(B11="","",RANK(B11,$B$9:$B$13,1))</f>
        <v>1</v>
      </c>
      <c r="AK11" s="29"/>
      <c r="AL11" s="21" t="str">
        <f>$L$16</f>
        <v>Marius Maxl</v>
      </c>
      <c r="AM11" s="22">
        <v>11</v>
      </c>
      <c r="AN11" s="22">
        <v>11</v>
      </c>
      <c r="AO11" s="22">
        <v>11</v>
      </c>
      <c r="AP11" s="22"/>
      <c r="AQ11" s="22"/>
      <c r="AR11" s="23">
        <f>IF(AM11&gt;AM12,1,0)+IF(AN11&gt;AN12,1,0)+IF(AO11&gt;AO12,1,0)+IF(AP11&gt;AP12,1,0)+IF(AQ11&gt;AQ12,1,0)</f>
        <v>3</v>
      </c>
      <c r="AS11" s="33"/>
    </row>
    <row r="12" spans="1:45" s="34" customFormat="1" ht="34.950000000000003" customHeight="1" thickBot="1" x14ac:dyDescent="0.3">
      <c r="A12" s="24"/>
      <c r="B12" s="53">
        <f>IF(K12="","-",RANK(G12,$G$9:$G$13,0)+RANK(F12,$F$9:$F$13,0)%+RANK(E12,$E$9:$E$13,0)%%+ROW()%%%)</f>
        <v>5.0505119999999994</v>
      </c>
      <c r="C12" s="54">
        <f>IF(B12="","",RANK(B12,$B$9:$B$13,1))</f>
        <v>5</v>
      </c>
      <c r="D12" s="55" t="str">
        <f>$L$22</f>
        <v>Ben Amrein</v>
      </c>
      <c r="E12" s="56">
        <f>SUM(AA12-AC12)</f>
        <v>-85</v>
      </c>
      <c r="F12" s="56">
        <f>SUM(AD12-AF12)</f>
        <v>-12</v>
      </c>
      <c r="G12" s="57">
        <f>SUM(AG12-AI12)</f>
        <v>-4</v>
      </c>
      <c r="H12" s="58">
        <f>SMALL($B$9:$B$13,4)</f>
        <v>4.0404099999999996</v>
      </c>
      <c r="I12" s="54">
        <f>IF(H12="","",RANK(H12,$H$9:$H$13,1))</f>
        <v>4</v>
      </c>
      <c r="J12" s="59" t="str">
        <f>INDEX($D$9:$D$13,MATCH(H12,$B$9:$B$13,0),1)</f>
        <v>Timon Hochuli</v>
      </c>
      <c r="K12" s="60" t="str">
        <f>$L$22</f>
        <v>Ben Amrein</v>
      </c>
      <c r="L12" s="76">
        <f>IF($AR$17+$AR$18&gt;0,$AR$18,"")</f>
        <v>0</v>
      </c>
      <c r="M12" s="77" t="s">
        <v>13</v>
      </c>
      <c r="N12" s="78">
        <f>IF($AR$17+$AR$18&gt;0,$AR$17,"")</f>
        <v>3</v>
      </c>
      <c r="O12" s="82">
        <f>IF($AR$29+$AR$30&gt;0,$AR$30,"")</f>
        <v>0</v>
      </c>
      <c r="P12" s="77" t="s">
        <v>13</v>
      </c>
      <c r="Q12" s="78">
        <f>IF($AR$29+$AR$30&gt;0,$AR$29,"")</f>
        <v>3</v>
      </c>
      <c r="R12" s="82">
        <f>IF($AR$8+$AR$9&gt;0,$AR$9,"")</f>
        <v>0</v>
      </c>
      <c r="S12" s="77" t="s">
        <v>13</v>
      </c>
      <c r="T12" s="78">
        <f>IF($AR$8+$AR$9&gt;0,$AR$8,"")</f>
        <v>3</v>
      </c>
      <c r="U12" s="79"/>
      <c r="V12" s="80"/>
      <c r="W12" s="81"/>
      <c r="X12" s="82">
        <f>IF($AR$23+$AR$24&gt;0,$AR$23,"")</f>
        <v>0</v>
      </c>
      <c r="Y12" s="77" t="s">
        <v>13</v>
      </c>
      <c r="Z12" s="76">
        <f>IF($AR$23+$AR$24&gt;0,$AR$24,"")</f>
        <v>3</v>
      </c>
      <c r="AA12" s="84">
        <f>SUM(AM9:AQ9)+SUM(AM18:AQ18)+SUM(AM23:AQ23)+SUM(AM30:AQ30)</f>
        <v>50</v>
      </c>
      <c r="AB12" s="85" t="s">
        <v>13</v>
      </c>
      <c r="AC12" s="86">
        <f>SUM(AM8:AQ8)+SUM(AM17:AQ17)+SUM(AM24:AQ24)+SUM(AM29:AQ29)</f>
        <v>135</v>
      </c>
      <c r="AD12" s="87">
        <f>SUM($L$12,$O$12,$R$12,$X$12)</f>
        <v>0</v>
      </c>
      <c r="AE12" s="85" t="s">
        <v>13</v>
      </c>
      <c r="AF12" s="88">
        <f>SUM($N$12,$Q$12,$T$12,$Z$12)</f>
        <v>12</v>
      </c>
      <c r="AG12" s="89">
        <f>IF($L$12&gt;$N$12,1,0)+IF($O$12&gt;$Q$12,1,0)+IF($R$12&gt;$T$12,1,0)+IF($X$12&gt;$Z$12,1,0)</f>
        <v>0</v>
      </c>
      <c r="AH12" s="90" t="s">
        <v>13</v>
      </c>
      <c r="AI12" s="86">
        <f>IF($N$12&gt;$L$12,1,0)+IF($Q$12&gt;$O$12,1,0)+IF($T$12&gt;$R$12,1,0)+IF($Z$12&gt;$X$12,1,0)</f>
        <v>4</v>
      </c>
      <c r="AJ12" s="91">
        <f>IF(B12="","",RANK(B12,$B$9:$B$13,1))</f>
        <v>5</v>
      </c>
      <c r="AK12" s="29"/>
      <c r="AL12" s="30" t="str">
        <f>$L$24</f>
        <v>Marc Bachmann</v>
      </c>
      <c r="AM12" s="31">
        <v>3</v>
      </c>
      <c r="AN12" s="31">
        <v>3</v>
      </c>
      <c r="AO12" s="31">
        <v>5</v>
      </c>
      <c r="AP12" s="31"/>
      <c r="AQ12" s="31"/>
      <c r="AR12" s="32">
        <f>IF(AM12&gt;AM11,1,0)+IF(AN12&gt;AN11,1,0)+IF(AO12&gt;AO11,1,0)+IF(AP12&gt;AP11,1,0)+IF(AQ12&gt;AQ11,1,0)</f>
        <v>0</v>
      </c>
      <c r="AS12" s="33"/>
    </row>
    <row r="13" spans="1:45" s="34" customFormat="1" ht="34.950000000000003" customHeight="1" thickBot="1" x14ac:dyDescent="0.3">
      <c r="A13" s="24"/>
      <c r="B13" s="93">
        <f>IF(K13="","-",RANK(G13,$G$9:$G$13,0)+RANK(F13,$F$9:$F$13,0)%+RANK(E13,$E$9:$E$13,0)%%+ROW()%%%)</f>
        <v>3.030313</v>
      </c>
      <c r="C13" s="94">
        <f>IF(B13="","",RANK(B13,$B$9:$B$13,1))</f>
        <v>3</v>
      </c>
      <c r="D13" s="55" t="str">
        <f>$L$24</f>
        <v>Marc Bachmann</v>
      </c>
      <c r="E13" s="95">
        <f>SUM(AA13-AC13)</f>
        <v>6</v>
      </c>
      <c r="F13" s="95">
        <f>SUM(AD13-AF13)</f>
        <v>-2</v>
      </c>
      <c r="G13" s="96">
        <f>SUM(AG13-AI13)</f>
        <v>0</v>
      </c>
      <c r="H13" s="97">
        <f>SMALL($B$9:$B$13,5)</f>
        <v>5.0505119999999994</v>
      </c>
      <c r="I13" s="94">
        <f>IF(H13="","",RANK(H13,$H$9:$H$13,1))</f>
        <v>5</v>
      </c>
      <c r="J13" s="98" t="str">
        <f>INDEX($D$9:$D$13,MATCH(H13,$B$9:$B$13,0),1)</f>
        <v>Ben Amrein</v>
      </c>
      <c r="K13" s="60" t="str">
        <f>$L$24</f>
        <v>Marc Bachmann</v>
      </c>
      <c r="L13" s="99">
        <f>IF($AR$11+$AR$12&gt;0,$AR$12,"")</f>
        <v>0</v>
      </c>
      <c r="M13" s="100" t="s">
        <v>13</v>
      </c>
      <c r="N13" s="101">
        <f>IF($AR$11+$AR$12&gt;0,$AR$11,"")</f>
        <v>3</v>
      </c>
      <c r="O13" s="102">
        <f>IF($AR$20+$AR$21&gt;0,$AR$21,"")</f>
        <v>3</v>
      </c>
      <c r="P13" s="100" t="s">
        <v>13</v>
      </c>
      <c r="Q13" s="101">
        <f>IF($AR$20+$AR$21&gt;0,$AR$20,"")</f>
        <v>2</v>
      </c>
      <c r="R13" s="102">
        <f>IF($AR$32+$AR$33&gt;0,$AR$33,"")</f>
        <v>0</v>
      </c>
      <c r="S13" s="100" t="s">
        <v>13</v>
      </c>
      <c r="T13" s="101">
        <f>IF($AR$32+$AR$33&gt;0,$AR$32,"")</f>
        <v>3</v>
      </c>
      <c r="U13" s="102">
        <f>IF($AR$23+$AR$24&gt;0,$AR$24,"")</f>
        <v>3</v>
      </c>
      <c r="V13" s="103" t="s">
        <v>13</v>
      </c>
      <c r="W13" s="101">
        <f>IF($AR$23+$AR$24&gt;0,$AR$23,"")</f>
        <v>0</v>
      </c>
      <c r="X13" s="104"/>
      <c r="Y13" s="105"/>
      <c r="Z13" s="105"/>
      <c r="AA13" s="106">
        <f>SUM(AM12:AQ12)+SUM(AM21:AQ21)+SUM(AM24:AQ24)+SUM(AM33:AQ33)</f>
        <v>106</v>
      </c>
      <c r="AB13" s="107" t="s">
        <v>13</v>
      </c>
      <c r="AC13" s="108">
        <f>SUM(AM11:AQ11)+SUM(AM20:AQ20)+SUM(AM23:AQ23)+SUM(AM32:AQ32)</f>
        <v>100</v>
      </c>
      <c r="AD13" s="109">
        <f>SUM($L$13,$O$13,$R$13,$U$13)</f>
        <v>6</v>
      </c>
      <c r="AE13" s="107" t="s">
        <v>13</v>
      </c>
      <c r="AF13" s="110">
        <f>SUM($N$13,$Q$13,$T$13,$W$13)</f>
        <v>8</v>
      </c>
      <c r="AG13" s="111">
        <f>IF($L$13&gt;$N$13,1,0)+IF($O$13&gt;$Q$13,1,0)+IF($R$13&gt;$T$13,1,0)+IF($U$13&gt;$W$13,1,0)</f>
        <v>2</v>
      </c>
      <c r="AH13" s="112" t="s">
        <v>13</v>
      </c>
      <c r="AI13" s="108">
        <f>IF($N$13&gt;$L$13,1,0)+IF($Q$13&gt;$O$13,1,0)+IF($T$13&gt;$R$13,1,0)+IF($W$13&gt;$U$13,1,0)</f>
        <v>2</v>
      </c>
      <c r="AJ13" s="113">
        <f>IF(B13="","",RANK(B13,$B$9:$B$13,1))</f>
        <v>3</v>
      </c>
      <c r="AK13" s="28"/>
      <c r="AL13" s="39"/>
      <c r="AM13" s="39"/>
      <c r="AN13" s="39"/>
      <c r="AO13" s="39"/>
      <c r="AP13" s="39"/>
      <c r="AQ13" s="39"/>
      <c r="AR13" s="39"/>
      <c r="AS13" s="33"/>
    </row>
    <row r="14" spans="1:45" s="34" customFormat="1" ht="34.950000000000003" customHeight="1" x14ac:dyDescent="0.25">
      <c r="A14" s="24"/>
      <c r="B14" s="11"/>
      <c r="C14" s="11"/>
      <c r="D14" s="11"/>
      <c r="E14" s="11"/>
      <c r="F14" s="11"/>
      <c r="G14" s="11"/>
      <c r="H14" s="11"/>
      <c r="I14" s="11"/>
      <c r="J14" s="11"/>
      <c r="K14" s="19"/>
      <c r="L14" s="114"/>
      <c r="M14" s="114"/>
      <c r="N14" s="20"/>
      <c r="O14" s="20"/>
      <c r="P14" s="11"/>
      <c r="Q14" s="11"/>
      <c r="R14" s="11"/>
      <c r="S14" s="11"/>
      <c r="T14" s="11"/>
      <c r="U14" s="11"/>
      <c r="V14" s="11"/>
      <c r="W14" s="11"/>
      <c r="X14" s="39"/>
      <c r="Y14" s="39"/>
      <c r="Z14" s="11"/>
      <c r="AA14" s="11"/>
      <c r="AB14" s="11"/>
      <c r="AC14" s="28"/>
      <c r="AD14" s="28"/>
      <c r="AE14" s="28"/>
      <c r="AF14" s="28"/>
      <c r="AG14" s="39"/>
      <c r="AH14" s="39"/>
      <c r="AI14" s="39"/>
      <c r="AJ14" s="39"/>
      <c r="AK14" s="29"/>
      <c r="AL14" s="52" t="str">
        <f>$L$18</f>
        <v>Timon Hochuli</v>
      </c>
      <c r="AM14" s="22">
        <v>0</v>
      </c>
      <c r="AN14" s="22">
        <v>8</v>
      </c>
      <c r="AO14" s="22">
        <v>4</v>
      </c>
      <c r="AP14" s="22"/>
      <c r="AQ14" s="22"/>
      <c r="AR14" s="23">
        <f>IF(AM14&gt;AM15,1,0)+IF(AN14&gt;AN15,1,0)+IF(AO14&gt;AO15,1,0)+IF(AP14&gt;AP15,1,0)+IF(AQ14&gt;AQ15,1,0)</f>
        <v>0</v>
      </c>
      <c r="AS14" s="33"/>
    </row>
    <row r="15" spans="1:45" s="34" customFormat="1" ht="34.950000000000003" customHeight="1" thickBot="1" x14ac:dyDescent="0.45">
      <c r="A15" s="24"/>
      <c r="B15" s="11"/>
      <c r="C15" s="11"/>
      <c r="D15" s="11"/>
      <c r="E15" s="11"/>
      <c r="F15" s="11"/>
      <c r="G15" s="11"/>
      <c r="H15" s="11"/>
      <c r="I15" s="11"/>
      <c r="J15" s="11"/>
      <c r="K15" s="4"/>
      <c r="L15" s="4"/>
      <c r="M15" s="4"/>
      <c r="N15" s="4"/>
      <c r="O15" s="4"/>
      <c r="P15" s="11"/>
      <c r="Q15" s="11"/>
      <c r="R15" s="11"/>
      <c r="S15" s="11"/>
      <c r="T15" s="11"/>
      <c r="U15" s="11"/>
      <c r="V15" s="11"/>
      <c r="W15" s="11"/>
      <c r="X15" s="39"/>
      <c r="Y15" s="39"/>
      <c r="Z15" s="11"/>
      <c r="AA15" s="115" t="s">
        <v>15</v>
      </c>
      <c r="AB15" s="116"/>
      <c r="AC15" s="116"/>
      <c r="AD15" s="116"/>
      <c r="AE15" s="116"/>
      <c r="AF15" s="117"/>
      <c r="AG15" s="117"/>
      <c r="AH15" s="117"/>
      <c r="AI15" s="39"/>
      <c r="AJ15" s="39"/>
      <c r="AK15" s="39"/>
      <c r="AL15" s="30" t="str">
        <f>$L$20</f>
        <v>Bryan Huber</v>
      </c>
      <c r="AM15" s="31">
        <v>11</v>
      </c>
      <c r="AN15" s="31">
        <v>11</v>
      </c>
      <c r="AO15" s="31">
        <v>11</v>
      </c>
      <c r="AP15" s="31"/>
      <c r="AQ15" s="31"/>
      <c r="AR15" s="32">
        <f>IF(AM15&gt;AM14,1,0)+IF(AN15&gt;AN14,1,0)+IF(AO15&gt;AO14,1,0)+IF(AP15&gt;AP14,1,0)+IF(AQ15&gt;AQ14,1,0)</f>
        <v>3</v>
      </c>
      <c r="AS15" s="33"/>
    </row>
    <row r="16" spans="1:45" s="34" customFormat="1" ht="34.950000000000003" customHeight="1" thickTop="1" thickBot="1" x14ac:dyDescent="0.3">
      <c r="A16" s="24"/>
      <c r="B16" s="11"/>
      <c r="C16" s="11"/>
      <c r="D16" s="11"/>
      <c r="E16" s="11"/>
      <c r="F16" s="11"/>
      <c r="G16" s="11"/>
      <c r="H16" s="11"/>
      <c r="I16" s="11"/>
      <c r="J16" s="11"/>
      <c r="K16" s="118" t="s">
        <v>16</v>
      </c>
      <c r="L16" s="119" t="s">
        <v>29</v>
      </c>
      <c r="M16" s="120"/>
      <c r="N16" s="120"/>
      <c r="O16" s="120"/>
      <c r="P16" s="120"/>
      <c r="Q16" s="120"/>
      <c r="R16" s="121"/>
      <c r="S16" s="11"/>
      <c r="T16" s="11"/>
      <c r="U16" s="11"/>
      <c r="V16" s="11"/>
      <c r="W16" s="11"/>
      <c r="X16" s="39"/>
      <c r="Y16" s="39"/>
      <c r="Z16" s="11"/>
      <c r="AA16" s="122" t="str">
        <f>$J$9</f>
        <v>Bryan Huber</v>
      </c>
      <c r="AB16" s="123"/>
      <c r="AC16" s="123"/>
      <c r="AD16" s="123"/>
      <c r="AE16" s="123"/>
      <c r="AF16" s="123"/>
      <c r="AG16" s="123"/>
      <c r="AH16" s="124"/>
      <c r="AI16" s="39"/>
      <c r="AJ16" s="39"/>
      <c r="AK16" s="29"/>
      <c r="AL16" s="17" t="s">
        <v>17</v>
      </c>
      <c r="AM16" s="29"/>
      <c r="AN16" s="29"/>
      <c r="AO16" s="29"/>
      <c r="AP16" s="29"/>
      <c r="AQ16" s="29"/>
      <c r="AR16" s="92"/>
      <c r="AS16" s="33"/>
    </row>
    <row r="17" spans="1:45" s="34" customFormat="1" ht="34.950000000000003" customHeight="1" thickTop="1" thickBot="1" x14ac:dyDescent="0.45">
      <c r="A17" s="24"/>
      <c r="B17" s="11"/>
      <c r="C17" s="11"/>
      <c r="D17" s="11"/>
      <c r="E17" s="11"/>
      <c r="F17" s="11"/>
      <c r="G17" s="11"/>
      <c r="H17" s="11"/>
      <c r="I17" s="11"/>
      <c r="J17" s="11"/>
      <c r="K17" s="118"/>
      <c r="L17" s="125"/>
      <c r="M17" s="125"/>
      <c r="N17" s="125"/>
      <c r="O17" s="125"/>
      <c r="P17" s="126"/>
      <c r="Q17" s="126"/>
      <c r="R17" s="126"/>
      <c r="S17" s="11"/>
      <c r="T17" s="11"/>
      <c r="U17" s="11"/>
      <c r="V17" s="11"/>
      <c r="W17" s="11"/>
      <c r="X17" s="39"/>
      <c r="Y17" s="39"/>
      <c r="Z17" s="11"/>
      <c r="AA17" s="127" t="s">
        <v>18</v>
      </c>
      <c r="AB17" s="128"/>
      <c r="AC17" s="128"/>
      <c r="AD17" s="128"/>
      <c r="AE17" s="128"/>
      <c r="AF17" s="128"/>
      <c r="AG17" s="128"/>
      <c r="AH17" s="128"/>
      <c r="AI17" s="39"/>
      <c r="AJ17" s="39"/>
      <c r="AK17" s="39"/>
      <c r="AL17" s="52" t="str">
        <f>$L$16</f>
        <v>Marius Maxl</v>
      </c>
      <c r="AM17" s="22">
        <v>11</v>
      </c>
      <c r="AN17" s="22">
        <v>11</v>
      </c>
      <c r="AO17" s="22">
        <v>14</v>
      </c>
      <c r="AP17" s="22"/>
      <c r="AQ17" s="22"/>
      <c r="AR17" s="23">
        <f>IF(AM17&gt;AM18,1,0)+IF(AN17&gt;AN18,1,0)+IF(AO17&gt;AO18,1,0)+IF(AP17&gt;AP18,1,0)+IF(AQ17&gt;AQ18,1,0)</f>
        <v>3</v>
      </c>
      <c r="AS17" s="33"/>
    </row>
    <row r="18" spans="1:45" s="34" customFormat="1" ht="34.950000000000003" customHeight="1" thickTop="1" thickBot="1" x14ac:dyDescent="0.3">
      <c r="A18" s="24"/>
      <c r="B18" s="11"/>
      <c r="C18" s="11"/>
      <c r="D18" s="11"/>
      <c r="E18" s="11"/>
      <c r="F18" s="11"/>
      <c r="G18" s="11"/>
      <c r="H18" s="11"/>
      <c r="I18" s="11"/>
      <c r="J18" s="11"/>
      <c r="K18" s="118" t="s">
        <v>19</v>
      </c>
      <c r="L18" s="129" t="s">
        <v>30</v>
      </c>
      <c r="M18" s="120"/>
      <c r="N18" s="120"/>
      <c r="O18" s="120"/>
      <c r="P18" s="120"/>
      <c r="Q18" s="120"/>
      <c r="R18" s="121"/>
      <c r="S18" s="11"/>
      <c r="T18" s="11"/>
      <c r="U18" s="11"/>
      <c r="V18" s="11"/>
      <c r="W18" s="11"/>
      <c r="X18" s="39"/>
      <c r="Y18" s="39"/>
      <c r="Z18" s="11"/>
      <c r="AA18" s="122" t="str">
        <f>$J$10</f>
        <v>Marius Maxl</v>
      </c>
      <c r="AB18" s="123"/>
      <c r="AC18" s="123"/>
      <c r="AD18" s="123"/>
      <c r="AE18" s="123"/>
      <c r="AF18" s="123"/>
      <c r="AG18" s="123"/>
      <c r="AH18" s="124"/>
      <c r="AI18" s="39"/>
      <c r="AJ18" s="39"/>
      <c r="AK18" s="29"/>
      <c r="AL18" s="30" t="str">
        <f>$L$22</f>
        <v>Ben Amrein</v>
      </c>
      <c r="AM18" s="31">
        <v>5</v>
      </c>
      <c r="AN18" s="31">
        <v>8</v>
      </c>
      <c r="AO18" s="31">
        <v>12</v>
      </c>
      <c r="AP18" s="31"/>
      <c r="AQ18" s="31"/>
      <c r="AR18" s="32">
        <f>IF(AM18&gt;AM17,1,0)+IF(AN18&gt;AN17,1,0)+IF(AO18&gt;AO17,1,0)+IF(AP18&gt;AP17,1,0)+IF(AQ18&gt;AQ17,1,0)</f>
        <v>0</v>
      </c>
      <c r="AS18" s="33"/>
    </row>
    <row r="19" spans="1:45" s="34" customFormat="1" ht="34.950000000000003" customHeight="1" thickTop="1" thickBot="1" x14ac:dyDescent="0.45">
      <c r="A19" s="24"/>
      <c r="B19" s="11"/>
      <c r="C19" s="11"/>
      <c r="D19" s="11"/>
      <c r="E19" s="11"/>
      <c r="F19" s="11"/>
      <c r="G19" s="11"/>
      <c r="H19" s="11"/>
      <c r="I19" s="11"/>
      <c r="J19" s="11"/>
      <c r="K19" s="118"/>
      <c r="L19" s="130"/>
      <c r="M19" s="130"/>
      <c r="N19" s="130"/>
      <c r="O19" s="130"/>
      <c r="P19" s="126"/>
      <c r="Q19" s="126"/>
      <c r="R19" s="126"/>
      <c r="S19" s="11"/>
      <c r="T19" s="11"/>
      <c r="U19" s="11"/>
      <c r="V19" s="11"/>
      <c r="W19" s="11"/>
      <c r="X19" s="39"/>
      <c r="Y19" s="39"/>
      <c r="Z19" s="11"/>
      <c r="AA19" s="127" t="s">
        <v>20</v>
      </c>
      <c r="AB19" s="128"/>
      <c r="AC19" s="128"/>
      <c r="AD19" s="128"/>
      <c r="AE19" s="128"/>
      <c r="AF19" s="128"/>
      <c r="AG19" s="128"/>
      <c r="AH19" s="128"/>
      <c r="AI19" s="39"/>
      <c r="AJ19" s="39"/>
      <c r="AK19" s="39"/>
      <c r="AL19" s="11"/>
      <c r="AM19" s="11"/>
      <c r="AN19" s="11"/>
      <c r="AO19" s="11"/>
      <c r="AP19" s="11"/>
      <c r="AQ19" s="11"/>
      <c r="AR19" s="11"/>
      <c r="AS19" s="33"/>
    </row>
    <row r="20" spans="1:45" s="34" customFormat="1" ht="34.950000000000003" customHeight="1" thickTop="1" thickBot="1" x14ac:dyDescent="0.3">
      <c r="A20" s="24"/>
      <c r="B20" s="11"/>
      <c r="C20" s="11"/>
      <c r="D20" s="11"/>
      <c r="E20" s="11"/>
      <c r="F20" s="11"/>
      <c r="G20" s="11"/>
      <c r="H20" s="11"/>
      <c r="I20" s="11"/>
      <c r="J20" s="11"/>
      <c r="K20" s="118" t="s">
        <v>21</v>
      </c>
      <c r="L20" s="129" t="s">
        <v>31</v>
      </c>
      <c r="M20" s="120"/>
      <c r="N20" s="120"/>
      <c r="O20" s="120"/>
      <c r="P20" s="120"/>
      <c r="Q20" s="120"/>
      <c r="R20" s="121"/>
      <c r="S20" s="20"/>
      <c r="T20" s="20"/>
      <c r="U20" s="20"/>
      <c r="V20" s="20"/>
      <c r="W20" s="20"/>
      <c r="X20" s="20"/>
      <c r="Y20" s="20"/>
      <c r="Z20" s="11"/>
      <c r="AA20" s="122" t="str">
        <f>$J$11</f>
        <v>Marc Bachmann</v>
      </c>
      <c r="AB20" s="123"/>
      <c r="AC20" s="123"/>
      <c r="AD20" s="123"/>
      <c r="AE20" s="123"/>
      <c r="AF20" s="123"/>
      <c r="AG20" s="123"/>
      <c r="AH20" s="124"/>
      <c r="AI20" s="11"/>
      <c r="AJ20" s="11"/>
      <c r="AK20" s="29"/>
      <c r="AL20" s="21" t="str">
        <f>$L$18</f>
        <v>Timon Hochuli</v>
      </c>
      <c r="AM20" s="22">
        <v>12</v>
      </c>
      <c r="AN20" s="22">
        <v>1</v>
      </c>
      <c r="AO20" s="22">
        <v>11</v>
      </c>
      <c r="AP20" s="22">
        <v>4</v>
      </c>
      <c r="AQ20" s="22">
        <v>6</v>
      </c>
      <c r="AR20" s="23">
        <f>IF(AM20&gt;AM21,1,0)+IF(AN20&gt;AN21,1,0)+IF(AO20&gt;AO21,1,0)+IF(AP20&gt;AP21,1,0)+IF(AQ20&gt;AQ21,1,0)</f>
        <v>2</v>
      </c>
      <c r="AS20" s="33"/>
    </row>
    <row r="21" spans="1:45" s="34" customFormat="1" ht="34.950000000000003" customHeight="1" thickTop="1" thickBot="1" x14ac:dyDescent="0.45">
      <c r="A21" s="24"/>
      <c r="B21" s="11"/>
      <c r="C21" s="11"/>
      <c r="D21" s="11"/>
      <c r="E21" s="11"/>
      <c r="F21" s="11"/>
      <c r="G21" s="11"/>
      <c r="H21" s="11"/>
      <c r="I21" s="11"/>
      <c r="J21" s="11"/>
      <c r="K21" s="118"/>
      <c r="L21" s="125"/>
      <c r="M21" s="125"/>
      <c r="N21" s="125"/>
      <c r="O21" s="125"/>
      <c r="P21" s="126"/>
      <c r="Q21" s="126"/>
      <c r="R21" s="131"/>
      <c r="S21" s="20"/>
      <c r="T21" s="20"/>
      <c r="U21" s="20"/>
      <c r="V21" s="20"/>
      <c r="W21" s="20"/>
      <c r="X21" s="20"/>
      <c r="Y21" s="20"/>
      <c r="Z21" s="11"/>
      <c r="AA21" s="127" t="s">
        <v>22</v>
      </c>
      <c r="AB21" s="127"/>
      <c r="AC21" s="127"/>
      <c r="AD21" s="127"/>
      <c r="AE21" s="127"/>
      <c r="AF21" s="127"/>
      <c r="AG21" s="127"/>
      <c r="AH21" s="127"/>
      <c r="AI21" s="11"/>
      <c r="AJ21" s="11"/>
      <c r="AK21" s="11"/>
      <c r="AL21" s="30" t="str">
        <f>$L$24</f>
        <v>Marc Bachmann</v>
      </c>
      <c r="AM21" s="31">
        <v>10</v>
      </c>
      <c r="AN21" s="31">
        <v>11</v>
      </c>
      <c r="AO21" s="31">
        <v>4</v>
      </c>
      <c r="AP21" s="31">
        <v>11</v>
      </c>
      <c r="AQ21" s="31">
        <v>11</v>
      </c>
      <c r="AR21" s="32">
        <f>IF(AM21&gt;AM20,1,0)+IF(AN21&gt;AN20,1,0)+IF(AO21&gt;AO20,1,0)+IF(AP21&gt;AP20,1,0)+IF(AQ21&gt;AQ20,1,0)</f>
        <v>3</v>
      </c>
      <c r="AS21" s="33"/>
    </row>
    <row r="22" spans="1:45" s="34" customFormat="1" ht="34.950000000000003" customHeight="1" thickTop="1" thickBot="1" x14ac:dyDescent="0.3">
      <c r="A22" s="24"/>
      <c r="B22" s="11"/>
      <c r="C22" s="11"/>
      <c r="D22" s="11"/>
      <c r="E22" s="11"/>
      <c r="F22" s="11"/>
      <c r="G22" s="11"/>
      <c r="H22" s="11"/>
      <c r="I22" s="11"/>
      <c r="J22" s="11"/>
      <c r="K22" s="118" t="s">
        <v>23</v>
      </c>
      <c r="L22" s="119" t="s">
        <v>32</v>
      </c>
      <c r="M22" s="120"/>
      <c r="N22" s="120"/>
      <c r="O22" s="120"/>
      <c r="P22" s="120"/>
      <c r="Q22" s="120"/>
      <c r="R22" s="121"/>
      <c r="S22" s="11"/>
      <c r="T22" s="11"/>
      <c r="U22" s="11"/>
      <c r="V22" s="11"/>
      <c r="W22" s="11"/>
      <c r="X22" s="11"/>
      <c r="Y22" s="11"/>
      <c r="Z22" s="11"/>
      <c r="AA22" s="122" t="str">
        <f>$J$12</f>
        <v>Timon Hochuli</v>
      </c>
      <c r="AB22" s="123"/>
      <c r="AC22" s="123"/>
      <c r="AD22" s="123"/>
      <c r="AE22" s="123"/>
      <c r="AF22" s="123"/>
      <c r="AG22" s="123"/>
      <c r="AH22" s="124"/>
      <c r="AI22" s="11"/>
      <c r="AJ22" s="11"/>
      <c r="AK22" s="29"/>
      <c r="AL22" s="17" t="s">
        <v>24</v>
      </c>
      <c r="AM22" s="132"/>
      <c r="AN22" s="132"/>
      <c r="AO22" s="132"/>
      <c r="AP22" s="132"/>
      <c r="AQ22" s="132"/>
      <c r="AR22" s="132"/>
      <c r="AS22" s="33"/>
    </row>
    <row r="23" spans="1:45" s="34" customFormat="1" ht="34.950000000000003" customHeight="1" thickTop="1" thickBot="1" x14ac:dyDescent="0.45">
      <c r="A23" s="24"/>
      <c r="B23" s="11"/>
      <c r="C23" s="11"/>
      <c r="D23" s="11"/>
      <c r="E23" s="11"/>
      <c r="F23" s="11"/>
      <c r="G23" s="11"/>
      <c r="H23" s="11"/>
      <c r="I23" s="11"/>
      <c r="J23" s="11"/>
      <c r="K23" s="4"/>
      <c r="L23" s="4"/>
      <c r="M23" s="4"/>
      <c r="N23" s="4"/>
      <c r="O23" s="4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33" t="s">
        <v>25</v>
      </c>
      <c r="AB23" s="134"/>
      <c r="AC23" s="134"/>
      <c r="AD23" s="134"/>
      <c r="AE23" s="134"/>
      <c r="AF23" s="134"/>
      <c r="AG23" s="134"/>
      <c r="AH23" s="134"/>
      <c r="AI23" s="11"/>
      <c r="AJ23" s="11"/>
      <c r="AK23" s="11"/>
      <c r="AL23" s="21" t="str">
        <f>$L$22</f>
        <v>Ben Amrein</v>
      </c>
      <c r="AM23" s="22">
        <v>0</v>
      </c>
      <c r="AN23" s="22">
        <v>0</v>
      </c>
      <c r="AO23" s="22">
        <v>0</v>
      </c>
      <c r="AP23" s="22"/>
      <c r="AQ23" s="22"/>
      <c r="AR23" s="23">
        <f>IF(AM23&gt;AM24,1,0)+IF(AN23&gt;AN24,1,0)+IF(AO23&gt;AO24,1,0)+IF(AP23&gt;AP24,1,0)+IF(AQ23&gt;AQ24,1,0)</f>
        <v>0</v>
      </c>
      <c r="AS23" s="33"/>
    </row>
    <row r="24" spans="1:45" s="34" customFormat="1" ht="34.950000000000003" customHeight="1" thickTop="1" thickBot="1" x14ac:dyDescent="0.3">
      <c r="A24" s="24"/>
      <c r="B24" s="11"/>
      <c r="C24" s="11"/>
      <c r="D24" s="11"/>
      <c r="E24" s="11"/>
      <c r="F24" s="11"/>
      <c r="G24" s="11"/>
      <c r="H24" s="11"/>
      <c r="I24" s="11"/>
      <c r="J24" s="11"/>
      <c r="K24" s="118" t="s">
        <v>26</v>
      </c>
      <c r="L24" s="119" t="s">
        <v>33</v>
      </c>
      <c r="M24" s="120"/>
      <c r="N24" s="120"/>
      <c r="O24" s="120"/>
      <c r="P24" s="120"/>
      <c r="Q24" s="120"/>
      <c r="R24" s="121"/>
      <c r="S24" s="11"/>
      <c r="T24" s="11"/>
      <c r="U24" s="11"/>
      <c r="V24" s="11"/>
      <c r="W24" s="11"/>
      <c r="X24" s="11"/>
      <c r="Y24" s="11"/>
      <c r="Z24" s="11"/>
      <c r="AA24" s="122" t="str">
        <f>$J$13</f>
        <v>Ben Amrein</v>
      </c>
      <c r="AB24" s="123"/>
      <c r="AC24" s="123"/>
      <c r="AD24" s="123"/>
      <c r="AE24" s="123"/>
      <c r="AF24" s="123"/>
      <c r="AG24" s="123"/>
      <c r="AH24" s="124"/>
      <c r="AI24" s="11"/>
      <c r="AJ24" s="11"/>
      <c r="AK24" s="11"/>
      <c r="AL24" s="30" t="str">
        <f>$L$24</f>
        <v>Marc Bachmann</v>
      </c>
      <c r="AM24" s="31">
        <v>11</v>
      </c>
      <c r="AN24" s="31">
        <v>11</v>
      </c>
      <c r="AO24" s="31">
        <v>11</v>
      </c>
      <c r="AP24" s="31"/>
      <c r="AQ24" s="31"/>
      <c r="AR24" s="32">
        <f>IF(AM24&gt;AM23,1,0)+IF(AN24&gt;AN23,1,0)+IF(AO24&gt;AO23,1,0)+IF(AP24&gt;AP23,1,0)+IF(AQ24&gt;AQ23,1,0)</f>
        <v>3</v>
      </c>
      <c r="AS24" s="33"/>
    </row>
    <row r="25" spans="1:45" s="34" customFormat="1" ht="34.950000000000003" customHeight="1" thickTop="1" x14ac:dyDescent="0.3">
      <c r="A25" s="24"/>
      <c r="B25" s="11"/>
      <c r="C25" s="11"/>
      <c r="D25" s="11"/>
      <c r="E25" s="11"/>
      <c r="F25" s="11"/>
      <c r="G25" s="11"/>
      <c r="H25" s="11"/>
      <c r="I25" s="11"/>
      <c r="J25" s="11"/>
      <c r="K25" s="4"/>
      <c r="L25" s="4"/>
      <c r="M25" s="4"/>
      <c r="N25" s="4"/>
      <c r="O25" s="4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35"/>
      <c r="AD25" s="135"/>
      <c r="AE25" s="135"/>
      <c r="AF25" s="135"/>
      <c r="AG25" s="11"/>
      <c r="AH25" s="11"/>
      <c r="AI25" s="11"/>
      <c r="AJ25" s="11"/>
      <c r="AK25" s="11"/>
      <c r="AL25" s="132"/>
      <c r="AM25" s="132"/>
      <c r="AN25" s="132"/>
      <c r="AO25" s="132"/>
      <c r="AP25" s="132"/>
      <c r="AQ25" s="132"/>
      <c r="AR25" s="132"/>
      <c r="AS25" s="33"/>
    </row>
    <row r="26" spans="1:45" s="34" customFormat="1" ht="34.950000000000003" customHeight="1" x14ac:dyDescent="0.3">
      <c r="A26" s="24"/>
      <c r="B26" s="11"/>
      <c r="C26" s="11"/>
      <c r="D26" s="11"/>
      <c r="E26" s="11"/>
      <c r="F26" s="11"/>
      <c r="G26" s="11"/>
      <c r="H26" s="11"/>
      <c r="I26" s="11"/>
      <c r="J26" s="11"/>
      <c r="K26" s="4"/>
      <c r="L26" s="4"/>
      <c r="M26" s="4"/>
      <c r="N26" s="4"/>
      <c r="O26" s="4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35"/>
      <c r="AD26" s="135"/>
      <c r="AE26" s="135"/>
      <c r="AF26" s="135"/>
      <c r="AG26" s="11"/>
      <c r="AH26" s="11"/>
      <c r="AI26" s="11"/>
      <c r="AJ26" s="11"/>
      <c r="AK26" s="11"/>
      <c r="AL26" s="21" t="str">
        <f>$L$16</f>
        <v>Marius Maxl</v>
      </c>
      <c r="AM26" s="22">
        <v>10</v>
      </c>
      <c r="AN26" s="22">
        <v>4</v>
      </c>
      <c r="AO26" s="22">
        <v>11</v>
      </c>
      <c r="AP26" s="22">
        <v>10</v>
      </c>
      <c r="AQ26" s="22"/>
      <c r="AR26" s="23">
        <f>IF(AM26&gt;AM27,1,0)+IF(AN26&gt;AN27,1,0)+IF(AO26&gt;AO27,1,0)+IF(AP26&gt;AP27,1,0)+IF(AQ26&gt;AQ27,1,0)</f>
        <v>1</v>
      </c>
      <c r="AS26" s="33"/>
    </row>
    <row r="27" spans="1:45" s="34" customFormat="1" ht="34.950000000000003" customHeight="1" thickBot="1" x14ac:dyDescent="0.35">
      <c r="A27" s="24"/>
      <c r="B27" s="11"/>
      <c r="C27" s="11"/>
      <c r="D27" s="11"/>
      <c r="E27" s="11"/>
      <c r="F27" s="11"/>
      <c r="G27" s="11"/>
      <c r="H27" s="11"/>
      <c r="I27" s="11"/>
      <c r="J27" s="11"/>
      <c r="K27" s="4"/>
      <c r="L27" s="4"/>
      <c r="M27" s="4"/>
      <c r="N27" s="4"/>
      <c r="O27" s="4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35"/>
      <c r="AD27" s="135"/>
      <c r="AE27" s="135"/>
      <c r="AF27" s="135"/>
      <c r="AG27" s="11"/>
      <c r="AH27" s="11"/>
      <c r="AI27" s="11"/>
      <c r="AJ27" s="11"/>
      <c r="AK27" s="11"/>
      <c r="AL27" s="30" t="str">
        <f>$L$20</f>
        <v>Bryan Huber</v>
      </c>
      <c r="AM27" s="31">
        <v>12</v>
      </c>
      <c r="AN27" s="31">
        <v>11</v>
      </c>
      <c r="AO27" s="31">
        <v>9</v>
      </c>
      <c r="AP27" s="31">
        <v>12</v>
      </c>
      <c r="AQ27" s="31"/>
      <c r="AR27" s="32">
        <f>IF(AM27&gt;AM26,1,0)+IF(AN27&gt;AN26,1,0)+IF(AO27&gt;AO26,1,0)+IF(AP27&gt;AP26,1,0)+IF(AQ27&gt;AQ26,1,0)</f>
        <v>3</v>
      </c>
      <c r="AS27" s="33"/>
    </row>
    <row r="28" spans="1:45" s="34" customFormat="1" ht="34.950000000000003" customHeight="1" x14ac:dyDescent="0.3">
      <c r="A28" s="24"/>
      <c r="B28" s="11"/>
      <c r="C28" s="11"/>
      <c r="D28" s="11"/>
      <c r="E28" s="11"/>
      <c r="F28" s="11"/>
      <c r="G28" s="11"/>
      <c r="H28" s="11"/>
      <c r="I28" s="11"/>
      <c r="J28" s="11"/>
      <c r="K28" s="4"/>
      <c r="L28" s="4"/>
      <c r="M28" s="4"/>
      <c r="N28" s="4"/>
      <c r="O28" s="4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35"/>
      <c r="AD28" s="135"/>
      <c r="AE28" s="135"/>
      <c r="AF28" s="135"/>
      <c r="AG28" s="11"/>
      <c r="AH28" s="11"/>
      <c r="AI28" s="11"/>
      <c r="AJ28" s="11"/>
      <c r="AK28" s="11"/>
      <c r="AL28" s="17" t="s">
        <v>27</v>
      </c>
      <c r="AM28" s="132"/>
      <c r="AN28" s="132"/>
      <c r="AO28" s="132"/>
      <c r="AP28" s="132"/>
      <c r="AQ28" s="132"/>
      <c r="AR28" s="132"/>
      <c r="AS28" s="33"/>
    </row>
    <row r="29" spans="1:45" s="34" customFormat="1" ht="34.950000000000003" customHeight="1" x14ac:dyDescent="0.3">
      <c r="A29" s="24"/>
      <c r="B29" s="11"/>
      <c r="C29" s="11"/>
      <c r="D29" s="11"/>
      <c r="E29" s="11"/>
      <c r="F29" s="11"/>
      <c r="G29" s="11"/>
      <c r="H29" s="11"/>
      <c r="I29" s="11"/>
      <c r="J29" s="11"/>
      <c r="K29" s="4"/>
      <c r="L29" s="4"/>
      <c r="M29" s="4"/>
      <c r="N29" s="4"/>
      <c r="O29" s="4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35"/>
      <c r="AD29" s="135"/>
      <c r="AE29" s="135"/>
      <c r="AF29" s="135"/>
      <c r="AG29" s="11"/>
      <c r="AH29" s="11"/>
      <c r="AI29" s="11"/>
      <c r="AJ29" s="11"/>
      <c r="AK29" s="11"/>
      <c r="AL29" s="21" t="str">
        <f>$L$18</f>
        <v>Timon Hochuli</v>
      </c>
      <c r="AM29" s="22">
        <v>11</v>
      </c>
      <c r="AN29" s="22">
        <v>11</v>
      </c>
      <c r="AO29" s="22">
        <v>11</v>
      </c>
      <c r="AP29" s="22"/>
      <c r="AQ29" s="22"/>
      <c r="AR29" s="23">
        <f>IF(AM29&gt;AM30,1,0)+IF(AN29&gt;AN30,1,0)+IF(AO29&gt;AO30,1,0)+IF(AP29&gt;AP30,1,0)+IF(AQ29&gt;AQ30,1,0)</f>
        <v>3</v>
      </c>
      <c r="AS29" s="33"/>
    </row>
    <row r="30" spans="1:45" s="34" customFormat="1" ht="34.950000000000003" customHeight="1" thickBot="1" x14ac:dyDescent="0.35">
      <c r="A30" s="24"/>
      <c r="B30" s="11"/>
      <c r="C30" s="11"/>
      <c r="D30" s="11"/>
      <c r="E30" s="11"/>
      <c r="F30" s="11"/>
      <c r="G30" s="11"/>
      <c r="H30" s="11"/>
      <c r="I30" s="11"/>
      <c r="J30" s="11"/>
      <c r="K30" s="4"/>
      <c r="L30" s="4"/>
      <c r="M30" s="4"/>
      <c r="N30" s="4"/>
      <c r="O30" s="4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35"/>
      <c r="AD30" s="135"/>
      <c r="AE30" s="135"/>
      <c r="AF30" s="135"/>
      <c r="AG30" s="11"/>
      <c r="AH30" s="11"/>
      <c r="AI30" s="11"/>
      <c r="AJ30" s="11"/>
      <c r="AK30" s="11"/>
      <c r="AL30" s="30" t="str">
        <f>$L$22</f>
        <v>Ben Amrein</v>
      </c>
      <c r="AM30" s="31">
        <v>5</v>
      </c>
      <c r="AN30" s="31">
        <v>6</v>
      </c>
      <c r="AO30" s="31">
        <v>5</v>
      </c>
      <c r="AP30" s="31"/>
      <c r="AQ30" s="31"/>
      <c r="AR30" s="32">
        <f>IF(AM30&gt;AM29,1,0)+IF(AN30&gt;AN29,1,0)+IF(AO30&gt;AO29,1,0)+IF(AP30&gt;AP29,1,0)+IF(AQ30&gt;AQ29,1,0)</f>
        <v>0</v>
      </c>
      <c r="AS30" s="33"/>
    </row>
    <row r="31" spans="1:45" s="34" customFormat="1" ht="34.950000000000003" customHeight="1" x14ac:dyDescent="0.3">
      <c r="A31" s="24"/>
      <c r="B31" s="11"/>
      <c r="C31" s="11"/>
      <c r="D31" s="11"/>
      <c r="E31" s="11"/>
      <c r="F31" s="11"/>
      <c r="G31" s="11"/>
      <c r="H31" s="11"/>
      <c r="I31" s="11"/>
      <c r="J31" s="11"/>
      <c r="K31" s="4"/>
      <c r="L31" s="4"/>
      <c r="M31" s="4"/>
      <c r="N31" s="4"/>
      <c r="O31" s="4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35"/>
      <c r="AD31" s="135"/>
      <c r="AE31" s="135"/>
      <c r="AF31" s="135"/>
      <c r="AG31" s="11"/>
      <c r="AH31" s="11"/>
      <c r="AI31" s="11"/>
      <c r="AJ31" s="11"/>
      <c r="AK31" s="11"/>
      <c r="AL31" s="132"/>
      <c r="AM31" s="132"/>
      <c r="AN31" s="132"/>
      <c r="AO31" s="132"/>
      <c r="AP31" s="132"/>
      <c r="AQ31" s="132"/>
      <c r="AR31" s="132"/>
      <c r="AS31" s="33"/>
    </row>
    <row r="32" spans="1:45" s="34" customFormat="1" ht="34.950000000000003" customHeight="1" x14ac:dyDescent="0.3">
      <c r="A32" s="24"/>
      <c r="B32" s="11"/>
      <c r="C32" s="11"/>
      <c r="D32" s="11"/>
      <c r="E32" s="11"/>
      <c r="F32" s="11"/>
      <c r="G32" s="11"/>
      <c r="H32" s="11"/>
      <c r="I32" s="11"/>
      <c r="J32" s="11"/>
      <c r="K32" s="4"/>
      <c r="L32" s="4"/>
      <c r="M32" s="4"/>
      <c r="N32" s="4"/>
      <c r="O32" s="4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35"/>
      <c r="AD32" s="135"/>
      <c r="AE32" s="135"/>
      <c r="AF32" s="135"/>
      <c r="AG32" s="11"/>
      <c r="AH32" s="11"/>
      <c r="AI32" s="11"/>
      <c r="AJ32" s="11"/>
      <c r="AK32" s="11"/>
      <c r="AL32" s="21" t="str">
        <f>$L$20</f>
        <v>Bryan Huber</v>
      </c>
      <c r="AM32" s="22">
        <v>11</v>
      </c>
      <c r="AN32" s="22">
        <v>11</v>
      </c>
      <c r="AO32" s="22">
        <v>11</v>
      </c>
      <c r="AP32" s="22"/>
      <c r="AQ32" s="22"/>
      <c r="AR32" s="23">
        <f>IF(AM32&gt;AM33,1,0)+IF(AN32&gt;AN33,1,0)+IF(AO32&gt;AO33,1,0)+IF(AP32&gt;AP33,1,0)+IF(AQ32&gt;AQ33,1,0)</f>
        <v>3</v>
      </c>
      <c r="AS32" s="33"/>
    </row>
    <row r="33" spans="1:45" ht="34.950000000000003" customHeight="1" thickBot="1" x14ac:dyDescent="0.35">
      <c r="A33" s="1"/>
      <c r="B33" s="4"/>
      <c r="C33" s="4"/>
      <c r="D33" s="4"/>
      <c r="E33" s="4"/>
      <c r="F33" s="4"/>
      <c r="G33" s="4"/>
      <c r="H33" s="4"/>
      <c r="I33" s="4"/>
      <c r="J33" s="4"/>
      <c r="K33" s="136"/>
      <c r="L33" s="136"/>
      <c r="M33" s="136"/>
      <c r="N33" s="136"/>
      <c r="O33" s="136"/>
      <c r="P33" s="4"/>
      <c r="Q33" s="4"/>
      <c r="R33" s="136"/>
      <c r="S33" s="136"/>
      <c r="T33" s="136"/>
      <c r="U33" s="136"/>
      <c r="V33" s="136"/>
      <c r="W33" s="136"/>
      <c r="X33" s="136"/>
      <c r="Y33" s="136"/>
      <c r="Z33" s="135"/>
      <c r="AA33" s="1"/>
      <c r="AB33" s="132"/>
      <c r="AC33" s="137"/>
      <c r="AD33" s="138"/>
      <c r="AE33" s="138"/>
      <c r="AF33" s="138"/>
      <c r="AG33" s="138"/>
      <c r="AH33" s="139"/>
      <c r="AI33" s="139"/>
      <c r="AJ33" s="139"/>
      <c r="AK33" s="132"/>
      <c r="AL33" s="30" t="str">
        <f>$L$24</f>
        <v>Marc Bachmann</v>
      </c>
      <c r="AM33" s="31">
        <v>2</v>
      </c>
      <c r="AN33" s="31">
        <v>9</v>
      </c>
      <c r="AO33" s="31">
        <v>4</v>
      </c>
      <c r="AP33" s="31"/>
      <c r="AQ33" s="31"/>
      <c r="AR33" s="32">
        <f>IF(AM33&gt;AM32,1,0)+IF(AN33&gt;AN32,1,0)+IF(AO33&gt;AO32,1,0)+IF(AP33&gt;AP32,1,0)+IF(AQ33&gt;AQ32,1,0)</f>
        <v>0</v>
      </c>
      <c r="AS33" s="10"/>
    </row>
    <row r="34" spans="1:45" ht="34.950000000000003" customHeight="1" thickBot="1" x14ac:dyDescent="0.35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42" t="s">
        <v>28</v>
      </c>
      <c r="L34" s="143"/>
      <c r="M34" s="143"/>
      <c r="N34" s="143"/>
      <c r="O34" s="143"/>
      <c r="P34" s="143"/>
      <c r="Q34" s="141"/>
      <c r="R34" s="141"/>
      <c r="S34" s="141"/>
      <c r="T34" s="141"/>
      <c r="U34" s="141"/>
      <c r="V34" s="141"/>
      <c r="W34" s="141"/>
      <c r="X34" s="141"/>
      <c r="Y34" s="144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5"/>
    </row>
  </sheetData>
  <mergeCells count="34">
    <mergeCell ref="K34:P34"/>
    <mergeCell ref="AA23:AH23"/>
    <mergeCell ref="L24:R24"/>
    <mergeCell ref="AA24:AH24"/>
    <mergeCell ref="K33:O33"/>
    <mergeCell ref="R33:Y33"/>
    <mergeCell ref="AC33:AG33"/>
    <mergeCell ref="AA19:AH19"/>
    <mergeCell ref="L20:R20"/>
    <mergeCell ref="AA20:AH20"/>
    <mergeCell ref="AA21:AH21"/>
    <mergeCell ref="L22:R22"/>
    <mergeCell ref="AA22:AH22"/>
    <mergeCell ref="AA15:AH15"/>
    <mergeCell ref="L16:R16"/>
    <mergeCell ref="AA16:AH16"/>
    <mergeCell ref="AA17:AH17"/>
    <mergeCell ref="L18:R18"/>
    <mergeCell ref="AA18:AH18"/>
    <mergeCell ref="AR3:AR4"/>
    <mergeCell ref="L6:N8"/>
    <mergeCell ref="O6:Q8"/>
    <mergeCell ref="R6:T8"/>
    <mergeCell ref="U6:W8"/>
    <mergeCell ref="X6:Z8"/>
    <mergeCell ref="AA8:AC8"/>
    <mergeCell ref="AD8:AF8"/>
    <mergeCell ref="AG8:AI8"/>
    <mergeCell ref="L2:AL2"/>
    <mergeCell ref="AM3:AM4"/>
    <mergeCell ref="AN3:AN4"/>
    <mergeCell ref="AO3:AO4"/>
    <mergeCell ref="AP3:AP4"/>
    <mergeCell ref="AQ3:AQ4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5er-Gr 3GwS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MeinHomeComputer</dc:creator>
  <cp:lastModifiedBy>MeinHomeComputer</cp:lastModifiedBy>
  <dcterms:created xsi:type="dcterms:W3CDTF">2017-04-30T15:39:12Z</dcterms:created>
  <dcterms:modified xsi:type="dcterms:W3CDTF">2017-04-30T15:44:10Z</dcterms:modified>
</cp:coreProperties>
</file>