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116" windowHeight="9552"/>
  </bookViews>
  <sheets>
    <sheet name="4er Gr 3GwS" sheetId="1" r:id="rId1"/>
  </sheets>
  <externalReferences>
    <externalReference r:id="rId2"/>
    <externalReference r:id="rId3"/>
  </externalReferences>
  <definedNames>
    <definedName name="Daten">[1]Eingabe!$A$4:$E$30</definedName>
    <definedName name="Daten___0">[1]Eingabe!$A$4:$E$30</definedName>
    <definedName name="Daten___5">[2]Eingabe!$A$4:$E$30</definedName>
    <definedName name="Daten___6">[2]Eingabe!$A$4:$E$30</definedName>
    <definedName name="Daten___8">[2]Eingabe!$A$4:$E$30</definedName>
  </definedNames>
  <calcPr calcId="145621"/>
</workbook>
</file>

<file path=xl/calcChain.xml><?xml version="1.0" encoding="utf-8"?>
<calcChain xmlns="http://schemas.openxmlformats.org/spreadsheetml/2006/main">
  <c r="AO22" i="1" l="1"/>
  <c r="AI22" i="1"/>
  <c r="AO21" i="1"/>
  <c r="Q11" i="1" s="1"/>
  <c r="AI21" i="1"/>
  <c r="AO19" i="1"/>
  <c r="AI19" i="1"/>
  <c r="AO18" i="1"/>
  <c r="L12" i="1" s="1"/>
  <c r="AI18" i="1"/>
  <c r="AO16" i="1"/>
  <c r="AI16" i="1"/>
  <c r="AO15" i="1"/>
  <c r="W10" i="1" s="1"/>
  <c r="AI15" i="1"/>
  <c r="AO13" i="1"/>
  <c r="AI13" i="1"/>
  <c r="AO12" i="1"/>
  <c r="L11" i="1" s="1"/>
  <c r="AI12" i="1"/>
  <c r="Z12" i="1"/>
  <c r="X12" i="1"/>
  <c r="Q12" i="1"/>
  <c r="K12" i="1"/>
  <c r="D12" i="1"/>
  <c r="Z11" i="1"/>
  <c r="X11" i="1"/>
  <c r="E11" i="1" s="1"/>
  <c r="O11" i="1"/>
  <c r="K11" i="1"/>
  <c r="D11" i="1"/>
  <c r="AO10" i="1"/>
  <c r="AI10" i="1"/>
  <c r="Z10" i="1"/>
  <c r="X10" i="1"/>
  <c r="U10" i="1"/>
  <c r="T10" i="1"/>
  <c r="K10" i="1"/>
  <c r="D10" i="1"/>
  <c r="AO9" i="1"/>
  <c r="T12" i="1" s="1"/>
  <c r="AI9" i="1"/>
  <c r="Z9" i="1"/>
  <c r="X9" i="1"/>
  <c r="K9" i="1"/>
  <c r="D9" i="1"/>
  <c r="AO7" i="1"/>
  <c r="AI7" i="1"/>
  <c r="AO6" i="1"/>
  <c r="N10" i="1" s="1"/>
  <c r="AI6" i="1"/>
  <c r="U6" i="1"/>
  <c r="R6" i="1"/>
  <c r="O6" i="1"/>
  <c r="L6" i="1"/>
  <c r="N11" i="1" l="1"/>
  <c r="E9" i="1"/>
  <c r="U9" i="1"/>
  <c r="W9" i="1"/>
  <c r="R10" i="1"/>
  <c r="AA10" i="1" s="1"/>
  <c r="E10" i="1"/>
  <c r="L10" i="1"/>
  <c r="W11" i="1"/>
  <c r="E12" i="1"/>
  <c r="AC10" i="1"/>
  <c r="R9" i="1"/>
  <c r="N12" i="1"/>
  <c r="T9" i="1"/>
  <c r="O12" i="1"/>
  <c r="R12" i="1"/>
  <c r="U11" i="1"/>
  <c r="AA11" i="1" s="1"/>
  <c r="O9" i="1"/>
  <c r="Q9" i="1"/>
  <c r="AF10" i="1" l="1"/>
  <c r="AD10" i="1"/>
  <c r="AD11" i="1"/>
  <c r="AC11" i="1"/>
  <c r="F11" i="1" s="1"/>
  <c r="AD12" i="1"/>
  <c r="AF12" i="1"/>
  <c r="AC12" i="1"/>
  <c r="AA12" i="1"/>
  <c r="AF9" i="1"/>
  <c r="AC9" i="1"/>
  <c r="AA9" i="1"/>
  <c r="AD9" i="1"/>
  <c r="AF11" i="1"/>
  <c r="F10" i="1"/>
  <c r="G10" i="1" l="1"/>
  <c r="F9" i="1"/>
  <c r="G12" i="1"/>
  <c r="G11" i="1"/>
  <c r="F12" i="1"/>
  <c r="G9" i="1"/>
  <c r="B9" i="1" s="1"/>
  <c r="B10" i="1" l="1"/>
  <c r="B11" i="1"/>
  <c r="B12" i="1"/>
  <c r="H11" i="1" l="1"/>
  <c r="J11" i="1" s="1"/>
  <c r="X19" i="1" s="1"/>
  <c r="H10" i="1"/>
  <c r="J10" i="1" s="1"/>
  <c r="X17" i="1" s="1"/>
  <c r="H12" i="1"/>
  <c r="J12" i="1" s="1"/>
  <c r="X21" i="1" s="1"/>
  <c r="C9" i="1"/>
  <c r="C10" i="1"/>
  <c r="AG10" i="1"/>
  <c r="H9" i="1"/>
  <c r="C11" i="1"/>
  <c r="AG11" i="1"/>
  <c r="C12" i="1"/>
  <c r="AG12" i="1"/>
  <c r="AG9" i="1"/>
  <c r="I11" i="1" l="1"/>
  <c r="I12" i="1"/>
  <c r="I10" i="1"/>
  <c r="J9" i="1"/>
  <c r="X15" i="1" s="1"/>
  <c r="I9" i="1"/>
</calcChain>
</file>

<file path=xl/sharedStrings.xml><?xml version="1.0" encoding="utf-8"?>
<sst xmlns="http://schemas.openxmlformats.org/spreadsheetml/2006/main" count="53" uniqueCount="29">
  <si>
    <t xml:space="preserve">Jeder gegen Jeden (4) </t>
  </si>
  <si>
    <t xml:space="preserve">Nur braun hinterlegte Zellen ausfüllen! </t>
  </si>
  <si>
    <t>1. Satz</t>
  </si>
  <si>
    <t>2. Satz</t>
  </si>
  <si>
    <t>3. Satz</t>
  </si>
  <si>
    <t>4. Satz</t>
  </si>
  <si>
    <t>5. Satz</t>
  </si>
  <si>
    <t>Sätze</t>
  </si>
  <si>
    <t>Runde 1</t>
  </si>
  <si>
    <t>Tomy</t>
  </si>
  <si>
    <t>Satz-
punkte</t>
  </si>
  <si>
    <t>Spiele</t>
  </si>
  <si>
    <t>Platz</t>
  </si>
  <si>
    <t>:</t>
  </si>
  <si>
    <t>Runde 2</t>
  </si>
  <si>
    <t>Sieger</t>
  </si>
  <si>
    <t>Teilnehmer 1:</t>
  </si>
  <si>
    <t>2. Platz</t>
  </si>
  <si>
    <t>Teilnehmer 2:</t>
  </si>
  <si>
    <t>Runde 3</t>
  </si>
  <si>
    <t>3. Platz</t>
  </si>
  <si>
    <t>Teilnehmer 3:</t>
  </si>
  <si>
    <t>4. Platz</t>
  </si>
  <si>
    <t>Teilnehmer 4:</t>
  </si>
  <si>
    <t>Copyright by Th. Karker</t>
  </si>
  <si>
    <t>Leon Leci</t>
  </si>
  <si>
    <t>Simon Hürlimann</t>
  </si>
  <si>
    <t>Siro Hipp</t>
  </si>
  <si>
    <t>Joel Gassler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</si>
</sst>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0"/>
      <color indexed="8"/>
      <name val="Arial"/>
      <family val="2"/>
    </font>
    <font>
      <b/>
      <sz val="26"/>
      <color indexed="8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charset val="1"/>
    </font>
    <font>
      <b/>
      <sz val="20"/>
      <color indexed="10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6"/>
      <color indexed="9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44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46">
    <xf numFmtId="0" fontId="0" fillId="0" borderId="0" xfId="0"/>
    <xf numFmtId="0" fontId="0" fillId="2" borderId="0" xfId="0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0" xfId="0" applyFont="1" applyFill="1" applyBorder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/>
    <xf numFmtId="0" fontId="1" fillId="2" borderId="6" xfId="0" applyFont="1" applyFill="1" applyBorder="1"/>
    <xf numFmtId="0" fontId="1" fillId="2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/>
    <xf numFmtId="0" fontId="5" fillId="4" borderId="0" xfId="0" applyFont="1" applyFill="1" applyBorder="1"/>
    <xf numFmtId="0" fontId="6" fillId="2" borderId="0" xfId="0" applyFont="1" applyFill="1" applyBorder="1" applyAlignment="1">
      <alignment horizontal="center" textRotation="90"/>
    </xf>
    <xf numFmtId="0" fontId="1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9" fillId="5" borderId="0" xfId="1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center" textRotation="90"/>
    </xf>
    <xf numFmtId="0" fontId="0" fillId="2" borderId="0" xfId="0" applyFill="1" applyBorder="1" applyAlignment="1">
      <alignment vertical="center"/>
    </xf>
    <xf numFmtId="0" fontId="11" fillId="6" borderId="8" xfId="0" applyFont="1" applyFill="1" applyBorder="1" applyAlignment="1" applyProtection="1">
      <alignment horizontal="center" textRotation="90"/>
      <protection locked="0"/>
    </xf>
    <xf numFmtId="0" fontId="12" fillId="6" borderId="9" xfId="0" applyFont="1" applyFill="1" applyBorder="1" applyAlignment="1">
      <alignment horizontal="center" textRotation="90"/>
    </xf>
    <xf numFmtId="0" fontId="12" fillId="6" borderId="10" xfId="0" applyFont="1" applyFill="1" applyBorder="1" applyAlignment="1">
      <alignment horizontal="center" textRotation="90"/>
    </xf>
    <xf numFmtId="0" fontId="0" fillId="2" borderId="0" xfId="0" applyFill="1" applyBorder="1" applyAlignment="1">
      <alignment horizontal="center" vertical="center" textRotation="90"/>
    </xf>
    <xf numFmtId="0" fontId="1" fillId="2" borderId="0" xfId="0" applyFont="1" applyFill="1" applyBorder="1" applyAlignment="1">
      <alignment horizontal="right" vertical="center"/>
    </xf>
    <xf numFmtId="0" fontId="11" fillId="7" borderId="3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6" borderId="13" xfId="0" applyFont="1" applyFill="1" applyBorder="1" applyAlignment="1">
      <alignment horizontal="center" textRotation="90"/>
    </xf>
    <xf numFmtId="0" fontId="12" fillId="6" borderId="0" xfId="0" applyFont="1" applyFill="1" applyBorder="1" applyAlignment="1">
      <alignment horizontal="center" textRotation="90"/>
    </xf>
    <xf numFmtId="0" fontId="12" fillId="6" borderId="14" xfId="0" applyFont="1" applyFill="1" applyBorder="1" applyAlignment="1">
      <alignment horizontal="center" textRotation="90"/>
    </xf>
    <xf numFmtId="0" fontId="11" fillId="7" borderId="15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8" borderId="22" xfId="0" applyFont="1" applyFill="1" applyBorder="1" applyAlignment="1">
      <alignment horizontal="center" vertical="center"/>
    </xf>
    <xf numFmtId="1" fontId="16" fillId="9" borderId="23" xfId="0" applyNumberFormat="1" applyFont="1" applyFill="1" applyBorder="1" applyAlignment="1">
      <alignment horizontal="center" vertical="center"/>
    </xf>
    <xf numFmtId="0" fontId="11" fillId="9" borderId="21" xfId="0" applyFont="1" applyFill="1" applyBorder="1" applyAlignment="1">
      <alignment horizontal="center" vertical="center"/>
    </xf>
    <xf numFmtId="1" fontId="16" fillId="9" borderId="21" xfId="0" applyNumberFormat="1" applyFont="1" applyFill="1" applyBorder="1" applyAlignment="1">
      <alignment horizontal="center" vertical="center"/>
    </xf>
    <xf numFmtId="1" fontId="16" fillId="9" borderId="22" xfId="0" applyNumberFormat="1" applyFont="1" applyFill="1" applyBorder="1" applyAlignment="1">
      <alignment horizontal="center" vertical="center"/>
    </xf>
    <xf numFmtId="1" fontId="16" fillId="9" borderId="24" xfId="0" applyNumberFormat="1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1" fontId="11" fillId="0" borderId="28" xfId="0" applyNumberFormat="1" applyFont="1" applyFill="1" applyBorder="1" applyAlignment="1">
      <alignment horizontal="center" vertical="center"/>
    </xf>
    <xf numFmtId="1" fontId="11" fillId="0" borderId="26" xfId="0" applyNumberFormat="1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20" fontId="17" fillId="0" borderId="26" xfId="0" applyNumberFormat="1" applyFont="1" applyFill="1" applyBorder="1" applyAlignment="1">
      <alignment horizontal="center" vertical="center"/>
    </xf>
    <xf numFmtId="0" fontId="18" fillId="10" borderId="29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1" fontId="16" fillId="9" borderId="30" xfId="0" applyNumberFormat="1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1" fontId="16" fillId="9" borderId="5" xfId="0" applyNumberFormat="1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1" fontId="16" fillId="9" borderId="3" xfId="0" applyNumberFormat="1" applyFont="1" applyFill="1" applyBorder="1" applyAlignment="1">
      <alignment horizontal="center" vertical="center"/>
    </xf>
    <xf numFmtId="1" fontId="16" fillId="9" borderId="31" xfId="0" applyNumberFormat="1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20" fontId="17" fillId="0" borderId="4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8" fillId="10" borderId="18" xfId="0" applyFont="1" applyFill="1" applyBorder="1" applyAlignment="1">
      <alignment horizontal="center" vertical="center"/>
    </xf>
    <xf numFmtId="1" fontId="16" fillId="9" borderId="4" xfId="0" applyNumberFormat="1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1" fontId="16" fillId="9" borderId="36" xfId="0" applyNumberFormat="1" applyFont="1" applyFill="1" applyBorder="1" applyAlignment="1">
      <alignment horizontal="center" vertical="center"/>
    </xf>
    <xf numFmtId="0" fontId="11" fillId="9" borderId="37" xfId="0" applyFont="1" applyFill="1" applyBorder="1" applyAlignment="1">
      <alignment horizontal="center" vertical="center"/>
    </xf>
    <xf numFmtId="1" fontId="16" fillId="9" borderId="38" xfId="0" applyNumberFormat="1" applyFont="1" applyFill="1" applyBorder="1" applyAlignment="1">
      <alignment horizontal="center" vertical="center"/>
    </xf>
    <xf numFmtId="1" fontId="16" fillId="9" borderId="39" xfId="0" applyNumberFormat="1" applyFont="1" applyFill="1" applyBorder="1" applyAlignment="1">
      <alignment horizontal="center" vertical="center"/>
    </xf>
    <xf numFmtId="0" fontId="11" fillId="9" borderId="40" xfId="0" applyFont="1" applyFill="1" applyBorder="1" applyAlignment="1">
      <alignment horizontal="center" vertical="center"/>
    </xf>
    <xf numFmtId="1" fontId="16" fillId="9" borderId="41" xfId="0" applyNumberFormat="1" applyFont="1" applyFill="1" applyBorder="1" applyAlignment="1">
      <alignment horizontal="center" vertical="center"/>
    </xf>
    <xf numFmtId="1" fontId="16" fillId="9" borderId="42" xfId="0" applyNumberFormat="1" applyFont="1" applyFill="1" applyBorder="1" applyAlignment="1">
      <alignment horizontal="center" vertical="center"/>
    </xf>
    <xf numFmtId="0" fontId="11" fillId="8" borderId="40" xfId="0" applyFont="1" applyFill="1" applyBorder="1" applyAlignment="1">
      <alignment horizontal="center" vertical="center"/>
    </xf>
    <xf numFmtId="0" fontId="11" fillId="8" borderId="4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1" fontId="11" fillId="0" borderId="42" xfId="0" applyNumberFormat="1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1" fontId="11" fillId="0" borderId="37" xfId="0" applyNumberFormat="1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20" fontId="17" fillId="0" borderId="37" xfId="0" applyNumberFormat="1" applyFont="1" applyFill="1" applyBorder="1" applyAlignment="1">
      <alignment horizontal="center" vertical="center"/>
    </xf>
    <xf numFmtId="0" fontId="18" fillId="10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19" fillId="2" borderId="45" xfId="0" applyFont="1" applyFill="1" applyBorder="1" applyAlignment="1">
      <alignment horizontal="center"/>
    </xf>
    <xf numFmtId="0" fontId="16" fillId="0" borderId="45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6" fillId="2" borderId="0" xfId="0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4" fillId="6" borderId="46" xfId="0" applyFont="1" applyFill="1" applyBorder="1" applyAlignment="1">
      <alignment horizontal="center" vertical="center"/>
    </xf>
    <xf numFmtId="0" fontId="3" fillId="6" borderId="47" xfId="0" applyFont="1" applyFill="1" applyBorder="1" applyAlignment="1">
      <alignment horizontal="center" vertical="center"/>
    </xf>
    <xf numFmtId="0" fontId="3" fillId="6" borderId="48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>
      <alignment horizontal="center"/>
    </xf>
    <xf numFmtId="0" fontId="0" fillId="2" borderId="40" xfId="0" applyFill="1" applyBorder="1"/>
    <xf numFmtId="0" fontId="1" fillId="5" borderId="49" xfId="1" applyFont="1" applyFill="1" applyBorder="1" applyAlignment="1">
      <alignment horizontal="center" vertical="center"/>
    </xf>
    <xf numFmtId="0" fontId="20" fillId="2" borderId="49" xfId="0" applyFont="1" applyFill="1" applyBorder="1" applyAlignment="1">
      <alignment horizontal="center" vertical="center"/>
    </xf>
    <xf numFmtId="0" fontId="1" fillId="2" borderId="40" xfId="0" applyFont="1" applyFill="1" applyBorder="1"/>
    <xf numFmtId="0" fontId="11" fillId="2" borderId="40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/>
    </xf>
    <xf numFmtId="0" fontId="11" fillId="2" borderId="40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21" fillId="2" borderId="40" xfId="0" applyFont="1" applyFill="1" applyBorder="1" applyAlignment="1">
      <alignment horizontal="center" vertical="center"/>
    </xf>
    <xf numFmtId="0" fontId="21" fillId="2" borderId="40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/>
    </xf>
    <xf numFmtId="0" fontId="1" fillId="2" borderId="50" xfId="0" applyFont="1" applyFill="1" applyBorder="1"/>
  </cellXfs>
  <cellStyles count="2">
    <cellStyle name="Standard" xfId="0" builtinId="0"/>
    <cellStyle name="Standard_6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\Tabelle_Sortier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\Excel\Tabelle_Sortier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gabe"/>
      <sheetName val="Resultate"/>
      <sheetName val="4er Gruppe"/>
      <sheetName val="Tabelle1"/>
      <sheetName val="Spielplan"/>
      <sheetName val="Tabellenstand"/>
    </sheetNames>
    <sheetDataSet>
      <sheetData sheetId="0">
        <row r="4">
          <cell r="A4">
            <v>13.061304000000002</v>
          </cell>
          <cell r="B4" t="str">
            <v>Thomas</v>
          </cell>
          <cell r="C4">
            <v>50</v>
          </cell>
          <cell r="D4">
            <v>18</v>
          </cell>
          <cell r="E4">
            <v>0</v>
          </cell>
        </row>
        <row r="5">
          <cell r="A5">
            <v>1.1206050000000001</v>
          </cell>
          <cell r="B5" t="str">
            <v>ganz</v>
          </cell>
          <cell r="C5">
            <v>350</v>
          </cell>
          <cell r="D5">
            <v>9</v>
          </cell>
          <cell r="E5">
            <v>5</v>
          </cell>
        </row>
        <row r="6">
          <cell r="A6">
            <v>2.0112059999999996</v>
          </cell>
          <cell r="B6" t="str">
            <v>D</v>
          </cell>
          <cell r="C6">
            <v>150</v>
          </cell>
          <cell r="D6">
            <v>30</v>
          </cell>
          <cell r="E6">
            <v>4</v>
          </cell>
        </row>
        <row r="7">
          <cell r="A7">
            <v>2.0304069999999999</v>
          </cell>
          <cell r="B7" t="str">
            <v>E</v>
          </cell>
          <cell r="C7">
            <v>400</v>
          </cell>
          <cell r="D7">
            <v>24</v>
          </cell>
          <cell r="E7">
            <v>4</v>
          </cell>
        </row>
        <row r="8">
          <cell r="A8">
            <v>2.0601080000000001</v>
          </cell>
          <cell r="B8" t="str">
            <v>F</v>
          </cell>
          <cell r="C8">
            <v>500</v>
          </cell>
          <cell r="D8">
            <v>18</v>
          </cell>
          <cell r="E8">
            <v>4</v>
          </cell>
        </row>
        <row r="9">
          <cell r="A9">
            <v>2.0610089999999999</v>
          </cell>
          <cell r="B9" t="str">
            <v>L</v>
          </cell>
          <cell r="C9">
            <v>200</v>
          </cell>
          <cell r="D9">
            <v>18</v>
          </cell>
          <cell r="E9">
            <v>4</v>
          </cell>
        </row>
        <row r="10">
          <cell r="A10">
            <v>2.0906099999999999</v>
          </cell>
          <cell r="B10" t="str">
            <v>J</v>
          </cell>
          <cell r="C10">
            <v>350</v>
          </cell>
          <cell r="D10">
            <v>15</v>
          </cell>
          <cell r="E10">
            <v>4</v>
          </cell>
        </row>
        <row r="11">
          <cell r="A11">
            <v>2.1203110000000005</v>
          </cell>
          <cell r="B11" t="str">
            <v>B</v>
          </cell>
          <cell r="C11">
            <v>450</v>
          </cell>
          <cell r="D11">
            <v>9</v>
          </cell>
          <cell r="E11">
            <v>4</v>
          </cell>
        </row>
        <row r="12">
          <cell r="A12">
            <v>8.0510120000000001</v>
          </cell>
          <cell r="B12" t="str">
            <v>I</v>
          </cell>
          <cell r="C12">
            <v>200</v>
          </cell>
          <cell r="D12">
            <v>21</v>
          </cell>
          <cell r="E12">
            <v>3</v>
          </cell>
        </row>
        <row r="13">
          <cell r="A13">
            <v>8.0909129999999987</v>
          </cell>
          <cell r="B13" t="str">
            <v>A</v>
          </cell>
          <cell r="C13">
            <v>250</v>
          </cell>
          <cell r="D13">
            <v>15</v>
          </cell>
          <cell r="E13">
            <v>3</v>
          </cell>
        </row>
        <row r="14">
          <cell r="A14">
            <v>10.110113999999999</v>
          </cell>
          <cell r="B14" t="str">
            <v>H</v>
          </cell>
          <cell r="C14">
            <v>500</v>
          </cell>
          <cell r="D14">
            <v>12</v>
          </cell>
          <cell r="E14">
            <v>2</v>
          </cell>
        </row>
        <row r="15">
          <cell r="A15">
            <v>11.020814999999999</v>
          </cell>
          <cell r="B15" t="str">
            <v>G</v>
          </cell>
          <cell r="C15">
            <v>300</v>
          </cell>
          <cell r="D15">
            <v>27</v>
          </cell>
          <cell r="E15">
            <v>1</v>
          </cell>
        </row>
        <row r="16">
          <cell r="A16">
            <v>11.030416000000001</v>
          </cell>
          <cell r="B16" t="str">
            <v>N</v>
          </cell>
          <cell r="C16">
            <v>400</v>
          </cell>
          <cell r="D16">
            <v>24</v>
          </cell>
          <cell r="E16">
            <v>1</v>
          </cell>
        </row>
        <row r="17">
          <cell r="A17" t="str">
            <v>-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>-</v>
          </cell>
        </row>
        <row r="19">
          <cell r="A19" t="str">
            <v>-</v>
          </cell>
        </row>
        <row r="20">
          <cell r="A20" t="str">
            <v>-</v>
          </cell>
        </row>
        <row r="21">
          <cell r="A21" t="str">
            <v>-</v>
          </cell>
        </row>
        <row r="22">
          <cell r="A22" t="str">
            <v>-</v>
          </cell>
        </row>
        <row r="23">
          <cell r="A23" t="str">
            <v>-</v>
          </cell>
        </row>
        <row r="24">
          <cell r="A24" t="str">
            <v>-</v>
          </cell>
        </row>
        <row r="25">
          <cell r="A25" t="str">
            <v>-</v>
          </cell>
        </row>
        <row r="26">
          <cell r="A26" t="str">
            <v>-</v>
          </cell>
        </row>
        <row r="27">
          <cell r="A27" t="str">
            <v>-</v>
          </cell>
        </row>
        <row r="28">
          <cell r="A28" t="str">
            <v>-</v>
          </cell>
        </row>
        <row r="29">
          <cell r="A29" t="str">
            <v>-</v>
          </cell>
        </row>
        <row r="30">
          <cell r="A30" t="str">
            <v>-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gabe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P23"/>
  <sheetViews>
    <sheetView showGridLines="0" tabSelected="1" zoomScale="70" zoomScaleNormal="70" workbookViewId="0">
      <selection activeCell="AJ14" sqref="AJ14"/>
    </sheetView>
  </sheetViews>
  <sheetFormatPr baseColWidth="10" defaultRowHeight="13.2" x14ac:dyDescent="0.25"/>
  <cols>
    <col min="1" max="1" width="5.6640625" customWidth="1"/>
    <col min="2" max="2" width="14.6640625" hidden="1" customWidth="1"/>
    <col min="3" max="3" width="6.6640625" hidden="1" customWidth="1"/>
    <col min="4" max="4" width="22.6640625" hidden="1" customWidth="1"/>
    <col min="5" max="7" width="6.6640625" hidden="1" customWidth="1"/>
    <col min="8" max="8" width="14.6640625" hidden="1" customWidth="1"/>
    <col min="9" max="9" width="6.6640625" hidden="1" customWidth="1"/>
    <col min="10" max="10" width="22.6640625" hidden="1" customWidth="1"/>
    <col min="11" max="11" width="22.6640625" customWidth="1"/>
    <col min="12" max="12" width="4.6640625" customWidth="1"/>
    <col min="13" max="13" width="1.6640625" customWidth="1"/>
    <col min="14" max="15" width="4.6640625" customWidth="1"/>
    <col min="16" max="16" width="1.6640625" customWidth="1"/>
    <col min="17" max="18" width="4.6640625" customWidth="1"/>
    <col min="19" max="19" width="1.6640625" customWidth="1"/>
    <col min="20" max="21" width="4.6640625" customWidth="1"/>
    <col min="22" max="22" width="1.6640625" customWidth="1"/>
    <col min="23" max="23" width="4.6640625" customWidth="1"/>
    <col min="24" max="24" width="6.6640625" customWidth="1"/>
    <col min="25" max="25" width="1.6640625" customWidth="1"/>
    <col min="26" max="26" width="6.6640625" customWidth="1"/>
    <col min="27" max="27" width="5.6640625" customWidth="1"/>
    <col min="28" max="28" width="1.6640625" customWidth="1"/>
    <col min="29" max="30" width="5.6640625" customWidth="1"/>
    <col min="31" max="31" width="1.6640625" customWidth="1"/>
    <col min="32" max="32" width="5.6640625" customWidth="1"/>
    <col min="33" max="33" width="7.6640625" customWidth="1"/>
    <col min="34" max="34" width="10.88671875" customWidth="1"/>
    <col min="35" max="35" width="27.33203125" customWidth="1"/>
    <col min="36" max="41" width="4.6640625" customWidth="1"/>
    <col min="42" max="42" width="5.6640625" customWidth="1"/>
  </cols>
  <sheetData>
    <row r="1" spans="1:42" ht="1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3"/>
    </row>
    <row r="2" spans="1:42" ht="33" x14ac:dyDescent="0.2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5" t="s">
        <v>0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7"/>
      <c r="AJ2" s="8"/>
      <c r="AK2" s="8"/>
      <c r="AL2" s="8"/>
      <c r="AM2" s="8"/>
      <c r="AN2" s="8"/>
      <c r="AO2" s="9"/>
      <c r="AP2" s="10"/>
    </row>
    <row r="3" spans="1:42" ht="19.95" customHeight="1" x14ac:dyDescent="0.25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1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10"/>
    </row>
    <row r="4" spans="1:42" ht="34.950000000000003" customHeight="1" x14ac:dyDescent="0.3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12" t="s">
        <v>1</v>
      </c>
      <c r="M4" s="12"/>
      <c r="N4" s="12"/>
      <c r="O4" s="12"/>
      <c r="P4" s="12"/>
      <c r="Q4" s="12"/>
      <c r="R4" s="12"/>
      <c r="S4" s="13"/>
      <c r="T4" s="13"/>
      <c r="U4" s="13"/>
      <c r="V4" s="14"/>
      <c r="W4" s="14"/>
      <c r="X4" s="1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15" t="s">
        <v>2</v>
      </c>
      <c r="AK4" s="15" t="s">
        <v>3</v>
      </c>
      <c r="AL4" s="15" t="s">
        <v>4</v>
      </c>
      <c r="AM4" s="15" t="s">
        <v>5</v>
      </c>
      <c r="AN4" s="15" t="s">
        <v>6</v>
      </c>
      <c r="AO4" s="15" t="s">
        <v>7</v>
      </c>
      <c r="AP4" s="10"/>
    </row>
    <row r="5" spans="1:42" ht="34.950000000000003" customHeight="1" x14ac:dyDescent="0.25">
      <c r="A5" s="1"/>
      <c r="B5" s="4"/>
      <c r="C5" s="4"/>
      <c r="D5" s="4"/>
      <c r="E5" s="4"/>
      <c r="F5" s="4"/>
      <c r="G5" s="4"/>
      <c r="H5" s="4"/>
      <c r="I5" s="4"/>
      <c r="J5" s="4"/>
      <c r="K5" s="16"/>
      <c r="L5" s="17"/>
      <c r="M5" s="17"/>
      <c r="N5" s="17"/>
      <c r="O5" s="17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18" t="s">
        <v>8</v>
      </c>
      <c r="AJ5" s="19"/>
      <c r="AK5" s="19"/>
      <c r="AL5" s="19"/>
      <c r="AM5" s="19"/>
      <c r="AN5" s="19"/>
      <c r="AO5" s="19"/>
      <c r="AP5" s="10"/>
    </row>
    <row r="6" spans="1:42" s="30" customFormat="1" ht="34.950000000000003" customHeight="1" x14ac:dyDescent="0.25">
      <c r="A6" s="20"/>
      <c r="B6" s="11"/>
      <c r="C6" s="11"/>
      <c r="D6" s="11"/>
      <c r="E6" s="11"/>
      <c r="F6" s="11"/>
      <c r="G6" s="11"/>
      <c r="H6" s="11"/>
      <c r="I6" s="11"/>
      <c r="J6" s="11"/>
      <c r="K6" s="16"/>
      <c r="L6" s="21" t="str">
        <f>$L$15</f>
        <v>Leon Leci</v>
      </c>
      <c r="M6" s="22"/>
      <c r="N6" s="23"/>
      <c r="O6" s="21" t="str">
        <f>$L$17</f>
        <v>Simon Hürlimann</v>
      </c>
      <c r="P6" s="22"/>
      <c r="Q6" s="23"/>
      <c r="R6" s="21" t="str">
        <f>$L$19</f>
        <v>Siro Hipp</v>
      </c>
      <c r="S6" s="22"/>
      <c r="T6" s="23"/>
      <c r="U6" s="21" t="str">
        <f>$L$21</f>
        <v>Joel Gassler</v>
      </c>
      <c r="V6" s="22"/>
      <c r="W6" s="23"/>
      <c r="X6" s="11"/>
      <c r="Y6" s="11"/>
      <c r="Z6" s="24"/>
      <c r="AA6" s="24"/>
      <c r="AB6" s="24"/>
      <c r="AC6" s="4"/>
      <c r="AD6" s="4"/>
      <c r="AE6" s="4"/>
      <c r="AF6" s="4"/>
      <c r="AG6" s="4"/>
      <c r="AH6" s="25"/>
      <c r="AI6" s="26" t="str">
        <f>$L$15</f>
        <v>Leon Leci</v>
      </c>
      <c r="AJ6" s="27">
        <v>6</v>
      </c>
      <c r="AK6" s="27">
        <v>4</v>
      </c>
      <c r="AL6" s="27">
        <v>8</v>
      </c>
      <c r="AM6" s="27"/>
      <c r="AN6" s="27"/>
      <c r="AO6" s="28">
        <f>IF(AJ6&gt;AJ7,1,0)+IF(AK6&gt;AK7,1,0)+IF(AL6&gt;AL7,1,0)+IF(AM6&gt;AM7,1,0)+IF(AN6&gt;AN7,1,0)</f>
        <v>0</v>
      </c>
      <c r="AP6" s="29"/>
    </row>
    <row r="7" spans="1:42" s="30" customFormat="1" ht="34.950000000000003" customHeight="1" thickBot="1" x14ac:dyDescent="0.3">
      <c r="A7" s="20"/>
      <c r="B7" s="11"/>
      <c r="C7" s="11"/>
      <c r="D7" s="11"/>
      <c r="E7" s="11"/>
      <c r="F7" s="11"/>
      <c r="G7" s="11"/>
      <c r="H7" s="11"/>
      <c r="I7" s="11"/>
      <c r="J7" s="11"/>
      <c r="K7" s="4"/>
      <c r="L7" s="31"/>
      <c r="M7" s="32"/>
      <c r="N7" s="33"/>
      <c r="O7" s="31"/>
      <c r="P7" s="32"/>
      <c r="Q7" s="33"/>
      <c r="R7" s="31"/>
      <c r="S7" s="32"/>
      <c r="T7" s="33"/>
      <c r="U7" s="31"/>
      <c r="V7" s="32"/>
      <c r="W7" s="33"/>
      <c r="X7" s="11"/>
      <c r="Y7" s="11"/>
      <c r="Z7" s="24"/>
      <c r="AA7" s="24"/>
      <c r="AB7" s="24"/>
      <c r="AC7" s="24"/>
      <c r="AD7" s="11"/>
      <c r="AE7" s="11"/>
      <c r="AF7" s="11"/>
      <c r="AG7" s="11"/>
      <c r="AH7" s="25"/>
      <c r="AI7" s="34" t="str">
        <f>$L$17</f>
        <v>Simon Hürlimann</v>
      </c>
      <c r="AJ7" s="35">
        <v>11</v>
      </c>
      <c r="AK7" s="35">
        <v>11</v>
      </c>
      <c r="AL7" s="35">
        <v>11</v>
      </c>
      <c r="AM7" s="35"/>
      <c r="AN7" s="35"/>
      <c r="AO7" s="36">
        <f>IF(AJ7&gt;AJ6,1,0)+IF(AK7&gt;AK6,1,0)+IF(AL7&gt;AL6,1,0)+IF(AM7&gt;AM6,1,0)+IF(AN7&gt;AN6,1,0)</f>
        <v>3</v>
      </c>
      <c r="AP7" s="29"/>
    </row>
    <row r="8" spans="1:42" s="30" customFormat="1" ht="34.950000000000003" customHeight="1" thickBot="1" x14ac:dyDescent="0.3">
      <c r="A8" s="20"/>
      <c r="B8" s="37" t="s">
        <v>9</v>
      </c>
      <c r="C8" s="37"/>
      <c r="D8" s="37"/>
      <c r="E8" s="37"/>
      <c r="F8" s="37"/>
      <c r="G8" s="37"/>
      <c r="H8" s="37"/>
      <c r="I8" s="37"/>
      <c r="J8" s="38"/>
      <c r="K8" s="4"/>
      <c r="L8" s="31"/>
      <c r="M8" s="32"/>
      <c r="N8" s="33"/>
      <c r="O8" s="31"/>
      <c r="P8" s="32"/>
      <c r="Q8" s="33"/>
      <c r="R8" s="31"/>
      <c r="S8" s="32"/>
      <c r="T8" s="33"/>
      <c r="U8" s="31"/>
      <c r="V8" s="32"/>
      <c r="W8" s="33"/>
      <c r="X8" s="39" t="s">
        <v>10</v>
      </c>
      <c r="Y8" s="40"/>
      <c r="Z8" s="40"/>
      <c r="AA8" s="41" t="s">
        <v>7</v>
      </c>
      <c r="AB8" s="42"/>
      <c r="AC8" s="43"/>
      <c r="AD8" s="44" t="s">
        <v>11</v>
      </c>
      <c r="AE8" s="45"/>
      <c r="AF8" s="46"/>
      <c r="AG8" s="47" t="s">
        <v>12</v>
      </c>
      <c r="AH8" s="4"/>
      <c r="AI8" s="4"/>
      <c r="AJ8" s="4"/>
      <c r="AK8" s="4"/>
      <c r="AL8" s="4"/>
      <c r="AM8" s="4"/>
      <c r="AN8" s="4"/>
      <c r="AO8" s="4"/>
      <c r="AP8" s="29"/>
    </row>
    <row r="9" spans="1:42" s="30" customFormat="1" ht="34.950000000000003" customHeight="1" thickTop="1" x14ac:dyDescent="0.25">
      <c r="A9" s="20"/>
      <c r="B9" s="48">
        <f>IF(K9="","-",RANK(G9,$G$9:$G$12,0)+RANK(F9,$F$9:$F$12,0)%+RANK(E9,$E$9:$E$12,0)%%+ROW()%%%)</f>
        <v>3.0303089999999999</v>
      </c>
      <c r="C9" s="49">
        <f>IF(B9="","",RANK(B9,$B$9:$B$12,1))</f>
        <v>3</v>
      </c>
      <c r="D9" s="50" t="str">
        <f>$L$15</f>
        <v>Leon Leci</v>
      </c>
      <c r="E9" s="51">
        <f>SUM(X9-Z9)</f>
        <v>-14</v>
      </c>
      <c r="F9" s="51">
        <f>SUM(AA9-AC9)</f>
        <v>-2</v>
      </c>
      <c r="G9" s="52">
        <f>SUM(AD9-AF9)</f>
        <v>-1</v>
      </c>
      <c r="H9" s="53">
        <f>SMALL($B$9:$B$12,1)</f>
        <v>1.0101100000000001</v>
      </c>
      <c r="I9" s="49">
        <f>IF(H9="","",RANK(H9,$H$9:$H$12,1))</f>
        <v>1</v>
      </c>
      <c r="J9" s="54" t="str">
        <f>INDEX($D$9:$D$12,MATCH(H9,$B$9:$B$12,0),1)</f>
        <v>Simon Hürlimann</v>
      </c>
      <c r="K9" s="55" t="str">
        <f>$L$15</f>
        <v>Leon Leci</v>
      </c>
      <c r="L9" s="56"/>
      <c r="M9" s="57"/>
      <c r="N9" s="58"/>
      <c r="O9" s="59">
        <f>IF($AO$6+$AO$7&gt;0,$AO$6,"")</f>
        <v>0</v>
      </c>
      <c r="P9" s="60" t="s">
        <v>13</v>
      </c>
      <c r="Q9" s="61">
        <f>IF($AO$6+$AO$7&gt;0,$AO$7,"")</f>
        <v>3</v>
      </c>
      <c r="R9" s="59">
        <f>IF($AO$12+$AO$13&gt;0,$AO$12,"")</f>
        <v>3</v>
      </c>
      <c r="S9" s="60" t="s">
        <v>13</v>
      </c>
      <c r="T9" s="62">
        <f>IF($AO$12+$AO$13&gt;0,$AO$13,"")</f>
        <v>0</v>
      </c>
      <c r="U9" s="59">
        <f>IF($AO$18+$AO$19&gt;0,$AO$18,"")</f>
        <v>1</v>
      </c>
      <c r="V9" s="60" t="s">
        <v>13</v>
      </c>
      <c r="W9" s="63">
        <f>IF($AO$18+$AO$19&gt;0,$AO$19,"")</f>
        <v>3</v>
      </c>
      <c r="X9" s="64">
        <f>SUM(AJ6:AN6)+SUM(AJ12:AN12)+SUM(AJ18:AN18)</f>
        <v>92</v>
      </c>
      <c r="Y9" s="65" t="s">
        <v>13</v>
      </c>
      <c r="Z9" s="66">
        <f>SUM(AJ7:AN7)+SUM(AJ13:AN13)+SUM(AJ19:AN19)</f>
        <v>106</v>
      </c>
      <c r="AA9" s="67">
        <f>SUM($O$9,$R$9,$U$9)</f>
        <v>4</v>
      </c>
      <c r="AB9" s="65" t="s">
        <v>13</v>
      </c>
      <c r="AC9" s="68">
        <f>SUM($Q$9,$T$9,$W$9)</f>
        <v>6</v>
      </c>
      <c r="AD9" s="69">
        <f>IF($O$9&gt;$Q$9,1,0)+IF($R$9&gt;$T$9,1,0)+IF($U$9&gt;$W$9,1,0)</f>
        <v>1</v>
      </c>
      <c r="AE9" s="70" t="s">
        <v>13</v>
      </c>
      <c r="AF9" s="66">
        <f>IF($Q$9&gt;$O$9,1,0)+IF($T$9&gt;$R$9,1,0)+IF($W$9&gt;$U$9,1,0)</f>
        <v>2</v>
      </c>
      <c r="AG9" s="71">
        <f>IF($B$9="","",RANK($B$9,$B$9:$B$12,1))</f>
        <v>3</v>
      </c>
      <c r="AH9" s="25"/>
      <c r="AI9" s="72" t="str">
        <f>$L$19</f>
        <v>Siro Hipp</v>
      </c>
      <c r="AJ9" s="27">
        <v>3</v>
      </c>
      <c r="AK9" s="27">
        <v>11</v>
      </c>
      <c r="AL9" s="27">
        <v>6</v>
      </c>
      <c r="AM9" s="27"/>
      <c r="AN9" s="27"/>
      <c r="AO9" s="28">
        <f>IF(AJ9&gt;AJ10,1,0)+IF(AK9&gt;AK10,1,0)+IF(AL9&gt;AL10,1,0)+IF(AM9&gt;AM10,1,0)+IF(AN9&gt;AN10,1,0)</f>
        <v>0</v>
      </c>
      <c r="AP9" s="29"/>
    </row>
    <row r="10" spans="1:42" s="30" customFormat="1" ht="34.950000000000003" customHeight="1" thickBot="1" x14ac:dyDescent="0.3">
      <c r="A10" s="20"/>
      <c r="B10" s="48">
        <f>IF(K10="","-",RANK(G10,$G$9:$G$12,0)+RANK(F10,$F$9:$F$12,0)%+RANK(E10,$E$9:$E$12,0)%%+ROW()%%%)</f>
        <v>1.0101100000000001</v>
      </c>
      <c r="C10" s="49">
        <f>IF(B10="","",RANK(B10,$B$9:$B$12,1))</f>
        <v>1</v>
      </c>
      <c r="D10" s="50" t="str">
        <f>$L$17</f>
        <v>Simon Hürlimann</v>
      </c>
      <c r="E10" s="51">
        <f>SUM(X10-Z10)</f>
        <v>51</v>
      </c>
      <c r="F10" s="51">
        <f>SUM(AA10-AC10)</f>
        <v>9</v>
      </c>
      <c r="G10" s="52">
        <f>SUM(AD10-AF10)</f>
        <v>3</v>
      </c>
      <c r="H10" s="53">
        <f>SMALL($B$9:$B$12,2)</f>
        <v>2.0202119999999999</v>
      </c>
      <c r="I10" s="49">
        <f>IF(H10="","",RANK(H10,$H$9:$H$12,1))</f>
        <v>2</v>
      </c>
      <c r="J10" s="54" t="str">
        <f>INDEX($D$9:$D$12,MATCH(H10,$B$9:$B$12,0),1)</f>
        <v>Joel Gassler</v>
      </c>
      <c r="K10" s="55" t="str">
        <f>$L$17</f>
        <v>Simon Hürlimann</v>
      </c>
      <c r="L10" s="73">
        <f>IF($AO$6+$AO$7&gt;0,$AO$7,"")</f>
        <v>3</v>
      </c>
      <c r="M10" s="74" t="s">
        <v>13</v>
      </c>
      <c r="N10" s="75">
        <f>IF($AO$6+$AO$7&gt;0,$AO$6,"")</f>
        <v>0</v>
      </c>
      <c r="O10" s="76"/>
      <c r="P10" s="76"/>
      <c r="Q10" s="76"/>
      <c r="R10" s="77">
        <f>IF($AO$21+$AO$22&gt;0,$AO$21,"")</f>
        <v>3</v>
      </c>
      <c r="S10" s="74" t="s">
        <v>13</v>
      </c>
      <c r="T10" s="75">
        <f>IF($AO$21+$AO$22&gt;0,$AO$22,"")</f>
        <v>0</v>
      </c>
      <c r="U10" s="77">
        <f>IF($AO$15+$AO$16&gt;0,$AO$15,"")</f>
        <v>3</v>
      </c>
      <c r="V10" s="74" t="s">
        <v>13</v>
      </c>
      <c r="W10" s="78">
        <f>IF($AO$15+$AO$16&gt;0,$AO$16,"")</f>
        <v>0</v>
      </c>
      <c r="X10" s="79">
        <f>SUM(AJ7:AN7)+SUM(AJ15:AN15)+SUM(AJ21:AN21)</f>
        <v>99</v>
      </c>
      <c r="Y10" s="80" t="s">
        <v>13</v>
      </c>
      <c r="Z10" s="81">
        <f>SUM(AJ6:AN6)+SUM(AJ16:AN16)+SUM(AJ22:AN22)</f>
        <v>48</v>
      </c>
      <c r="AA10" s="82">
        <f>SUM($L$10,$R$10,$U$10)</f>
        <v>9</v>
      </c>
      <c r="AB10" s="80" t="s">
        <v>13</v>
      </c>
      <c r="AC10" s="83">
        <f>SUM($N$10,$T$10,$W$10)</f>
        <v>0</v>
      </c>
      <c r="AD10" s="84">
        <f>IF($L$10&gt;$N$10,1,0)+IF($R$10&gt;$T$10,1,0)+IF($U$10&gt;$W$10,1,0)</f>
        <v>3</v>
      </c>
      <c r="AE10" s="85" t="s">
        <v>13</v>
      </c>
      <c r="AF10" s="86">
        <f>IF($N$10&gt;$L$10,1,0)+IF($T$10&gt;$R$10,1,0)+IF($W$10&gt;$U$10,1,0)</f>
        <v>0</v>
      </c>
      <c r="AG10" s="87">
        <f>IF($B$10="","",RANK($B$10,$B$9:$B$12,1))</f>
        <v>1</v>
      </c>
      <c r="AH10" s="11"/>
      <c r="AI10" s="34" t="str">
        <f>$L$21</f>
        <v>Joel Gassler</v>
      </c>
      <c r="AJ10" s="35">
        <v>11</v>
      </c>
      <c r="AK10" s="35">
        <v>13</v>
      </c>
      <c r="AL10" s="35">
        <v>11</v>
      </c>
      <c r="AM10" s="35"/>
      <c r="AN10" s="35"/>
      <c r="AO10" s="36">
        <f>IF(AJ10&gt;AJ9,1,0)+IF(AK10&gt;AK9,1,0)+IF(AL10&gt;AL9,1,0)+IF(AM10&gt;AM9,1,0)+IF(AN10&gt;AN9,1,0)</f>
        <v>3</v>
      </c>
      <c r="AP10" s="29"/>
    </row>
    <row r="11" spans="1:42" s="30" customFormat="1" ht="34.950000000000003" customHeight="1" x14ac:dyDescent="0.25">
      <c r="A11" s="20"/>
      <c r="B11" s="48">
        <f>IF(K11="","-",RANK(G11,$G$9:$G$12,0)+RANK(F11,$F$9:$F$12,0)%+RANK(E11,$E$9:$E$12,0)%%+ROW()%%%)</f>
        <v>4.0404109999999998</v>
      </c>
      <c r="C11" s="49">
        <f>IF(B11="","",RANK(B11,$B$9:$B$12,1))</f>
        <v>4</v>
      </c>
      <c r="D11" s="50" t="str">
        <f>$L$19</f>
        <v>Siro Hipp</v>
      </c>
      <c r="E11" s="51">
        <f>SUM(X11-Z11)</f>
        <v>-48</v>
      </c>
      <c r="F11" s="51">
        <f>SUM(AA11-AC11)</f>
        <v>-9</v>
      </c>
      <c r="G11" s="52">
        <f>SUM(AD11-AF11)</f>
        <v>-3</v>
      </c>
      <c r="H11" s="53">
        <f>SMALL($B$9:$B$12,3)</f>
        <v>3.0303089999999999</v>
      </c>
      <c r="I11" s="49">
        <f>IF(H11="","",RANK(H11,$H$9:$H$12,1))</f>
        <v>3</v>
      </c>
      <c r="J11" s="54" t="str">
        <f>INDEX($D$9:$D$12,MATCH(H11,$B$9:$B$12,0),1)</f>
        <v>Leon Leci</v>
      </c>
      <c r="K11" s="55" t="str">
        <f>$L$19</f>
        <v>Siro Hipp</v>
      </c>
      <c r="L11" s="73">
        <f>IF($AO$12+$AO$13&gt;0,$AO$13,"")</f>
        <v>0</v>
      </c>
      <c r="M11" s="74" t="s">
        <v>13</v>
      </c>
      <c r="N11" s="88">
        <f>IF($AO$12+$AO$13&gt;0,$AO$12,"")</f>
        <v>3</v>
      </c>
      <c r="O11" s="77">
        <f>IF($AO$21+$AO$22&gt;0,$AO$22,"")</f>
        <v>0</v>
      </c>
      <c r="P11" s="74" t="s">
        <v>13</v>
      </c>
      <c r="Q11" s="88">
        <f>IF($AO$21+$AO$22&gt;0,$AO$21,"")</f>
        <v>3</v>
      </c>
      <c r="R11" s="89"/>
      <c r="S11" s="90"/>
      <c r="T11" s="91"/>
      <c r="U11" s="77">
        <f>IF($AO$9+$AO$10&gt;0,$AO$9,"")</f>
        <v>0</v>
      </c>
      <c r="V11" s="74" t="s">
        <v>13</v>
      </c>
      <c r="W11" s="78">
        <f>IF($AO$9+$AO$10&gt;0,$AO$10,"")</f>
        <v>3</v>
      </c>
      <c r="X11" s="92">
        <f>SUM(AJ9:AN9)+SUM(AJ13:AN13)+SUM(AJ22:AN22)</f>
        <v>57</v>
      </c>
      <c r="Y11" s="93" t="s">
        <v>13</v>
      </c>
      <c r="Z11" s="86">
        <f>SUM(AJ10:AN10)+SUM(AJ12:AN12)+SUM(AJ21:AN21)</f>
        <v>105</v>
      </c>
      <c r="AA11" s="82">
        <f>SUM($L$11,$O$11,$U$11)</f>
        <v>0</v>
      </c>
      <c r="AB11" s="80" t="s">
        <v>13</v>
      </c>
      <c r="AC11" s="83">
        <f>SUM($N$11,$Q$11,$W$11)</f>
        <v>9</v>
      </c>
      <c r="AD11" s="84">
        <f>IF($L$11&gt;$N$11,1,0)+IF($O$11&gt;$Q$11,1,0)+IF($U$11&gt;$W$11,1,0)</f>
        <v>0</v>
      </c>
      <c r="AE11" s="85" t="s">
        <v>13</v>
      </c>
      <c r="AF11" s="86">
        <f>IF($N$11&gt;$L$11,1,0)+IF($Q$11&gt;$O$11,1,0)+IF($W$11&gt;$U$11,1,0)</f>
        <v>3</v>
      </c>
      <c r="AG11" s="87">
        <f>IF($B$11="","",RANK($B$11,$B$9:$B$12,1))</f>
        <v>4</v>
      </c>
      <c r="AH11" s="25"/>
      <c r="AI11" s="18" t="s">
        <v>14</v>
      </c>
      <c r="AJ11" s="25"/>
      <c r="AK11" s="25"/>
      <c r="AL11" s="25"/>
      <c r="AM11" s="25"/>
      <c r="AN11" s="25"/>
      <c r="AO11" s="94"/>
      <c r="AP11" s="29"/>
    </row>
    <row r="12" spans="1:42" s="30" customFormat="1" ht="34.950000000000003" customHeight="1" thickBot="1" x14ac:dyDescent="0.3">
      <c r="A12" s="20"/>
      <c r="B12" s="95">
        <f>IF(K12="","-",RANK(G12,$G$9:$G$12,0)+RANK(F12,$F$9:$F$12,0)%+RANK(E12,$E$9:$E$12,0)%%+ROW()%%%)</f>
        <v>2.0202119999999999</v>
      </c>
      <c r="C12" s="96">
        <f>IF(B12="","",RANK(B12,$B$9:$B$12,1))</f>
        <v>2</v>
      </c>
      <c r="D12" s="50" t="str">
        <f>$L$21</f>
        <v>Joel Gassler</v>
      </c>
      <c r="E12" s="97">
        <f>SUM(X12-Z12)</f>
        <v>11</v>
      </c>
      <c r="F12" s="97">
        <f>SUM(AA12-AC12)</f>
        <v>2</v>
      </c>
      <c r="G12" s="98">
        <f>SUM(AD12-AF12)</f>
        <v>1</v>
      </c>
      <c r="H12" s="99">
        <f>SMALL($B$9:$B$12,4)</f>
        <v>4.0404109999999998</v>
      </c>
      <c r="I12" s="96">
        <f>IF(H12="","",RANK(H12,$H$9:$H$12,1))</f>
        <v>4</v>
      </c>
      <c r="J12" s="100" t="str">
        <f>INDEX($D$9:$D$12,MATCH(H12,$B$9:$B$12,0),1)</f>
        <v>Siro Hipp</v>
      </c>
      <c r="K12" s="55" t="str">
        <f>$L$21</f>
        <v>Joel Gassler</v>
      </c>
      <c r="L12" s="101">
        <f>IF($AO$18+$AO$19&gt;0,$AO$19,"")</f>
        <v>3</v>
      </c>
      <c r="M12" s="102" t="s">
        <v>13</v>
      </c>
      <c r="N12" s="103">
        <f>IF($AO$18+$AO$19&gt;0,$AO$18,"")</f>
        <v>1</v>
      </c>
      <c r="O12" s="104">
        <f>IF($AO$15+$AO$16&gt;0,$AO$16,"")</f>
        <v>0</v>
      </c>
      <c r="P12" s="105" t="s">
        <v>13</v>
      </c>
      <c r="Q12" s="106">
        <f>IF($AO$15+$AO$16&gt;0,$AO$15,"")</f>
        <v>3</v>
      </c>
      <c r="R12" s="107">
        <f>IF($AO$9+$AO$10&gt;0,$AO$10,"")</f>
        <v>3</v>
      </c>
      <c r="S12" s="102" t="s">
        <v>13</v>
      </c>
      <c r="T12" s="103">
        <f>IF($AO$9+$AO$10&gt;0,$AO$9,"")</f>
        <v>0</v>
      </c>
      <c r="U12" s="108"/>
      <c r="V12" s="108"/>
      <c r="W12" s="109"/>
      <c r="X12" s="110">
        <f>SUM(AJ10:AN10)+SUM(AJ16:AN16)+SUM(AJ19:AN19)</f>
        <v>101</v>
      </c>
      <c r="Y12" s="111" t="s">
        <v>13</v>
      </c>
      <c r="Z12" s="112">
        <f>SUM(AJ9:AN9)+SUM(AJ15:AN15)+SUM(AJ18:AN18)</f>
        <v>90</v>
      </c>
      <c r="AA12" s="113">
        <f>SUM($L$12,$O$12,$R$12)</f>
        <v>6</v>
      </c>
      <c r="AB12" s="114" t="s">
        <v>13</v>
      </c>
      <c r="AC12" s="115">
        <f>SUM($N$12,$Q$12,$T$12)</f>
        <v>4</v>
      </c>
      <c r="AD12" s="116">
        <f>IF($L$12&gt;$N$12,1,0)+IF($O$12&gt;$Q$12,1,0)+IF($R$12&gt;$T$12,1,0)</f>
        <v>2</v>
      </c>
      <c r="AE12" s="117" t="s">
        <v>13</v>
      </c>
      <c r="AF12" s="112">
        <f>IF($N$12&gt;$L$12,1,0)+IF($Q$12&gt;$O$12,1,0)+IF($T$12&gt;$R$12,1,0)</f>
        <v>1</v>
      </c>
      <c r="AG12" s="118">
        <f>IF($B$12="","",RANK($B$12,$B$9:$B$12,1))</f>
        <v>2</v>
      </c>
      <c r="AH12" s="24"/>
      <c r="AI12" s="72" t="str">
        <f>$L$15</f>
        <v>Leon Leci</v>
      </c>
      <c r="AJ12" s="27">
        <v>11</v>
      </c>
      <c r="AK12" s="27">
        <v>15</v>
      </c>
      <c r="AL12" s="27">
        <v>11</v>
      </c>
      <c r="AM12" s="27"/>
      <c r="AN12" s="27"/>
      <c r="AO12" s="28">
        <f>IF(AJ12&gt;AJ13,1,0)+IF(AK12&gt;AK13,1,0)+IF(AL12&gt;AL13,1,0)+IF(AM12&gt;AM13,1,0)+IF(AN12&gt;AN13,1,0)</f>
        <v>3</v>
      </c>
      <c r="AP12" s="29"/>
    </row>
    <row r="13" spans="1:42" s="30" customFormat="1" ht="34.950000000000003" customHeight="1" thickBot="1" x14ac:dyDescent="0.3">
      <c r="A13" s="20"/>
      <c r="B13" s="11"/>
      <c r="C13" s="11"/>
      <c r="D13" s="11"/>
      <c r="E13" s="11"/>
      <c r="F13" s="11"/>
      <c r="G13" s="11"/>
      <c r="H13" s="11"/>
      <c r="I13" s="11"/>
      <c r="J13" s="11"/>
      <c r="K13" s="16"/>
      <c r="L13" s="119"/>
      <c r="M13" s="119"/>
      <c r="N13" s="17"/>
      <c r="O13" s="17"/>
      <c r="P13" s="11"/>
      <c r="Q13" s="11"/>
      <c r="R13" s="11"/>
      <c r="S13" s="11"/>
      <c r="T13" s="11"/>
      <c r="U13" s="38"/>
      <c r="V13" s="38"/>
      <c r="W13" s="11"/>
      <c r="X13" s="11"/>
      <c r="Y13" s="11"/>
      <c r="Z13" s="24"/>
      <c r="AA13" s="24"/>
      <c r="AB13" s="24"/>
      <c r="AC13" s="24"/>
      <c r="AD13" s="38"/>
      <c r="AE13" s="38"/>
      <c r="AF13" s="38"/>
      <c r="AG13" s="38"/>
      <c r="AH13" s="25"/>
      <c r="AI13" s="34" t="str">
        <f>$L$19</f>
        <v>Siro Hipp</v>
      </c>
      <c r="AJ13" s="35">
        <v>9</v>
      </c>
      <c r="AK13" s="35">
        <v>13</v>
      </c>
      <c r="AL13" s="35">
        <v>5</v>
      </c>
      <c r="AM13" s="35"/>
      <c r="AN13" s="35"/>
      <c r="AO13" s="36">
        <f>IF(AJ13&gt;AJ12,1,0)+IF(AK13&gt;AK12,1,0)+IF(AL13&gt;AL12,1,0)+IF(AM13&gt;AM12,1,0)+IF(AN13&gt;AN12,1,0)</f>
        <v>0</v>
      </c>
      <c r="AP13" s="29"/>
    </row>
    <row r="14" spans="1:42" s="30" customFormat="1" ht="34.950000000000003" customHeight="1" thickBot="1" x14ac:dyDescent="0.45">
      <c r="A14" s="20"/>
      <c r="B14" s="11"/>
      <c r="C14" s="11"/>
      <c r="D14" s="11"/>
      <c r="E14" s="11"/>
      <c r="F14" s="11"/>
      <c r="G14" s="11"/>
      <c r="H14" s="11"/>
      <c r="I14" s="11"/>
      <c r="J14" s="11"/>
      <c r="K14" s="4"/>
      <c r="L14" s="4"/>
      <c r="M14" s="4"/>
      <c r="N14" s="4"/>
      <c r="O14" s="4"/>
      <c r="P14" s="11"/>
      <c r="Q14" s="11"/>
      <c r="R14" s="11"/>
      <c r="S14" s="11"/>
      <c r="T14" s="11"/>
      <c r="U14" s="38"/>
      <c r="V14" s="38"/>
      <c r="W14" s="11"/>
      <c r="X14" s="120" t="s">
        <v>15</v>
      </c>
      <c r="Y14" s="121"/>
      <c r="Z14" s="121"/>
      <c r="AA14" s="121"/>
      <c r="AB14" s="121"/>
      <c r="AC14" s="122"/>
      <c r="AD14" s="122"/>
      <c r="AE14" s="122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29"/>
    </row>
    <row r="15" spans="1:42" s="30" customFormat="1" ht="34.950000000000003" customHeight="1" thickTop="1" thickBot="1" x14ac:dyDescent="0.3">
      <c r="A15" s="20"/>
      <c r="B15" s="11"/>
      <c r="C15" s="11"/>
      <c r="D15" s="11"/>
      <c r="E15" s="11"/>
      <c r="F15" s="11"/>
      <c r="G15" s="11"/>
      <c r="H15" s="11"/>
      <c r="I15" s="11"/>
      <c r="J15" s="11"/>
      <c r="K15" s="123" t="s">
        <v>16</v>
      </c>
      <c r="L15" s="124" t="s">
        <v>25</v>
      </c>
      <c r="M15" s="125"/>
      <c r="N15" s="125"/>
      <c r="O15" s="125"/>
      <c r="P15" s="125"/>
      <c r="Q15" s="125"/>
      <c r="R15" s="126"/>
      <c r="S15" s="11"/>
      <c r="T15" s="11"/>
      <c r="U15" s="38"/>
      <c r="V15" s="38"/>
      <c r="W15" s="11"/>
      <c r="X15" s="127" t="str">
        <f>$J$9</f>
        <v>Simon Hürlimann</v>
      </c>
      <c r="Y15" s="128"/>
      <c r="Z15" s="128"/>
      <c r="AA15" s="128"/>
      <c r="AB15" s="128"/>
      <c r="AC15" s="128"/>
      <c r="AD15" s="128"/>
      <c r="AE15" s="129"/>
      <c r="AF15" s="38"/>
      <c r="AG15" s="38"/>
      <c r="AH15" s="25"/>
      <c r="AI15" s="72" t="str">
        <f>$L$17</f>
        <v>Simon Hürlimann</v>
      </c>
      <c r="AJ15" s="27">
        <v>11</v>
      </c>
      <c r="AK15" s="27">
        <v>11</v>
      </c>
      <c r="AL15" s="27">
        <v>11</v>
      </c>
      <c r="AM15" s="27"/>
      <c r="AN15" s="27"/>
      <c r="AO15" s="28">
        <f>IF(AJ15&gt;AJ16,1,0)+IF(AK15&gt;AK16,1,0)+IF(AL15&gt;AL16,1,0)+IF(AM15&gt;AM16,1,0)+IF(AN15&gt;AN16,1,0)</f>
        <v>3</v>
      </c>
      <c r="AP15" s="29"/>
    </row>
    <row r="16" spans="1:42" s="30" customFormat="1" ht="34.950000000000003" customHeight="1" thickTop="1" thickBot="1" x14ac:dyDescent="0.45">
      <c r="A16" s="20"/>
      <c r="B16" s="11"/>
      <c r="C16" s="11"/>
      <c r="D16" s="11"/>
      <c r="E16" s="11"/>
      <c r="F16" s="11"/>
      <c r="G16" s="11"/>
      <c r="H16" s="11"/>
      <c r="I16" s="11"/>
      <c r="J16" s="11"/>
      <c r="K16" s="123"/>
      <c r="L16" s="4"/>
      <c r="M16" s="4"/>
      <c r="N16" s="4"/>
      <c r="O16" s="4"/>
      <c r="P16" s="11"/>
      <c r="Q16" s="11"/>
      <c r="R16" s="11"/>
      <c r="S16" s="11"/>
      <c r="T16" s="11"/>
      <c r="U16" s="38"/>
      <c r="V16" s="38"/>
      <c r="W16" s="11"/>
      <c r="X16" s="130" t="s">
        <v>17</v>
      </c>
      <c r="Y16" s="131"/>
      <c r="Z16" s="131"/>
      <c r="AA16" s="131"/>
      <c r="AB16" s="131"/>
      <c r="AC16" s="131"/>
      <c r="AD16" s="131"/>
      <c r="AE16" s="131"/>
      <c r="AF16" s="38"/>
      <c r="AG16" s="38"/>
      <c r="AH16" s="38"/>
      <c r="AI16" s="34" t="str">
        <f>$L$21</f>
        <v>Joel Gassler</v>
      </c>
      <c r="AJ16" s="35">
        <v>8</v>
      </c>
      <c r="AK16" s="35">
        <v>9</v>
      </c>
      <c r="AL16" s="35">
        <v>3</v>
      </c>
      <c r="AM16" s="35"/>
      <c r="AN16" s="35"/>
      <c r="AO16" s="36">
        <f>IF(AJ16&gt;AJ15,1,0)+IF(AK16&gt;AK15,1,0)+IF(AL16&gt;AL15,1,0)+IF(AM16&gt;AM15,1,0)+IF(AN16&gt;AN15,1,0)</f>
        <v>0</v>
      </c>
      <c r="AP16" s="29"/>
    </row>
    <row r="17" spans="1:42" s="30" customFormat="1" ht="34.950000000000003" customHeight="1" thickTop="1" thickBot="1" x14ac:dyDescent="0.3">
      <c r="A17" s="20"/>
      <c r="B17" s="11"/>
      <c r="C17" s="11"/>
      <c r="D17" s="11"/>
      <c r="E17" s="11"/>
      <c r="F17" s="11"/>
      <c r="G17" s="11"/>
      <c r="H17" s="11"/>
      <c r="I17" s="11"/>
      <c r="J17" s="11"/>
      <c r="K17" s="123" t="s">
        <v>18</v>
      </c>
      <c r="L17" s="132" t="s">
        <v>26</v>
      </c>
      <c r="M17" s="125"/>
      <c r="N17" s="125"/>
      <c r="O17" s="125"/>
      <c r="P17" s="125"/>
      <c r="Q17" s="125"/>
      <c r="R17" s="126"/>
      <c r="S17" s="11"/>
      <c r="T17" s="11"/>
      <c r="U17" s="38"/>
      <c r="V17" s="38"/>
      <c r="W17" s="11"/>
      <c r="X17" s="127" t="str">
        <f>$J$10</f>
        <v>Joel Gassler</v>
      </c>
      <c r="Y17" s="128"/>
      <c r="Z17" s="128"/>
      <c r="AA17" s="128"/>
      <c r="AB17" s="128"/>
      <c r="AC17" s="128"/>
      <c r="AD17" s="128"/>
      <c r="AE17" s="129"/>
      <c r="AF17" s="38"/>
      <c r="AG17" s="38"/>
      <c r="AH17" s="25"/>
      <c r="AI17" s="18" t="s">
        <v>19</v>
      </c>
      <c r="AJ17" s="25"/>
      <c r="AK17" s="25"/>
      <c r="AL17" s="25"/>
      <c r="AM17" s="25"/>
      <c r="AN17" s="25"/>
      <c r="AO17" s="94"/>
      <c r="AP17" s="29"/>
    </row>
    <row r="18" spans="1:42" s="30" customFormat="1" ht="34.950000000000003" customHeight="1" thickTop="1" thickBot="1" x14ac:dyDescent="0.45">
      <c r="A18" s="20"/>
      <c r="B18" s="11"/>
      <c r="C18" s="11"/>
      <c r="D18" s="11"/>
      <c r="E18" s="11"/>
      <c r="F18" s="11"/>
      <c r="G18" s="11"/>
      <c r="H18" s="11"/>
      <c r="I18" s="11"/>
      <c r="J18" s="11"/>
      <c r="K18" s="123"/>
      <c r="L18" s="17"/>
      <c r="M18" s="17"/>
      <c r="N18" s="17"/>
      <c r="O18" s="17"/>
      <c r="P18" s="11"/>
      <c r="Q18" s="11"/>
      <c r="R18" s="11"/>
      <c r="S18" s="11"/>
      <c r="T18" s="11"/>
      <c r="U18" s="38"/>
      <c r="V18" s="38"/>
      <c r="W18" s="11"/>
      <c r="X18" s="130" t="s">
        <v>20</v>
      </c>
      <c r="Y18" s="131"/>
      <c r="Z18" s="131"/>
      <c r="AA18" s="131"/>
      <c r="AB18" s="131"/>
      <c r="AC18" s="131"/>
      <c r="AD18" s="131"/>
      <c r="AE18" s="131"/>
      <c r="AF18" s="38"/>
      <c r="AG18" s="38"/>
      <c r="AH18" s="38"/>
      <c r="AI18" s="72" t="str">
        <f>$L$15</f>
        <v>Leon Leci</v>
      </c>
      <c r="AJ18" s="27">
        <v>11</v>
      </c>
      <c r="AK18" s="27">
        <v>13</v>
      </c>
      <c r="AL18" s="27">
        <v>4</v>
      </c>
      <c r="AM18" s="27">
        <v>9</v>
      </c>
      <c r="AN18" s="27"/>
      <c r="AO18" s="28">
        <f>IF(AJ18&gt;AJ19,1,0)+IF(AK18&gt;AK19,1,0)+IF(AL18&gt;AL19,1,0)+IF(AM18&gt;AM19,1,0)+IF(AN18&gt;AN19,1,0)</f>
        <v>1</v>
      </c>
      <c r="AP18" s="29"/>
    </row>
    <row r="19" spans="1:42" s="30" customFormat="1" ht="34.950000000000003" customHeight="1" thickTop="1" thickBot="1" x14ac:dyDescent="0.3">
      <c r="A19" s="20"/>
      <c r="B19" s="11"/>
      <c r="C19" s="11"/>
      <c r="D19" s="11"/>
      <c r="E19" s="11"/>
      <c r="F19" s="11"/>
      <c r="G19" s="11"/>
      <c r="H19" s="11"/>
      <c r="I19" s="11"/>
      <c r="J19" s="11"/>
      <c r="K19" s="123" t="s">
        <v>21</v>
      </c>
      <c r="L19" s="132" t="s">
        <v>27</v>
      </c>
      <c r="M19" s="125"/>
      <c r="N19" s="125"/>
      <c r="O19" s="125"/>
      <c r="P19" s="125"/>
      <c r="Q19" s="125"/>
      <c r="R19" s="126"/>
      <c r="S19" s="17"/>
      <c r="T19" s="17"/>
      <c r="U19" s="17"/>
      <c r="V19" s="17"/>
      <c r="W19" s="11"/>
      <c r="X19" s="127" t="str">
        <f>$J$11</f>
        <v>Leon Leci</v>
      </c>
      <c r="Y19" s="128"/>
      <c r="Z19" s="128"/>
      <c r="AA19" s="128"/>
      <c r="AB19" s="128"/>
      <c r="AC19" s="128"/>
      <c r="AD19" s="128"/>
      <c r="AE19" s="129"/>
      <c r="AF19" s="11"/>
      <c r="AG19" s="11"/>
      <c r="AH19" s="25"/>
      <c r="AI19" s="34" t="str">
        <f>$L$21</f>
        <v>Joel Gassler</v>
      </c>
      <c r="AJ19" s="35">
        <v>13</v>
      </c>
      <c r="AK19" s="35">
        <v>11</v>
      </c>
      <c r="AL19" s="35">
        <v>11</v>
      </c>
      <c r="AM19" s="35">
        <v>11</v>
      </c>
      <c r="AN19" s="35"/>
      <c r="AO19" s="36">
        <f>IF(AJ19&gt;AJ18,1,0)+IF(AK19&gt;AK18,1,0)+IF(AL19&gt;AL18,1,0)+IF(AM19&gt;AM18,1,0)+IF(AN19&gt;AN18,1,0)</f>
        <v>3</v>
      </c>
      <c r="AP19" s="29"/>
    </row>
    <row r="20" spans="1:42" s="30" customFormat="1" ht="34.950000000000003" customHeight="1" thickTop="1" thickBot="1" x14ac:dyDescent="0.45">
      <c r="A20" s="20"/>
      <c r="B20" s="11"/>
      <c r="C20" s="11"/>
      <c r="D20" s="11"/>
      <c r="E20" s="11"/>
      <c r="F20" s="11"/>
      <c r="G20" s="11"/>
      <c r="H20" s="11"/>
      <c r="I20" s="11"/>
      <c r="J20" s="11"/>
      <c r="K20" s="123"/>
      <c r="L20" s="4"/>
      <c r="M20" s="4"/>
      <c r="N20" s="4"/>
      <c r="O20" s="4"/>
      <c r="P20" s="11"/>
      <c r="Q20" s="11"/>
      <c r="R20" s="16"/>
      <c r="S20" s="17"/>
      <c r="T20" s="17"/>
      <c r="U20" s="17"/>
      <c r="V20" s="17"/>
      <c r="W20" s="11"/>
      <c r="X20" s="130" t="s">
        <v>22</v>
      </c>
      <c r="Y20" s="130"/>
      <c r="Z20" s="130"/>
      <c r="AA20" s="130"/>
      <c r="AB20" s="130"/>
      <c r="AC20" s="130"/>
      <c r="AD20" s="130"/>
      <c r="AE20" s="130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29"/>
    </row>
    <row r="21" spans="1:42" s="30" customFormat="1" ht="34.950000000000003" customHeight="1" thickTop="1" thickBot="1" x14ac:dyDescent="0.3">
      <c r="A21" s="20"/>
      <c r="B21" s="11"/>
      <c r="C21" s="11"/>
      <c r="D21" s="11"/>
      <c r="E21" s="11"/>
      <c r="F21" s="11"/>
      <c r="G21" s="11"/>
      <c r="H21" s="11"/>
      <c r="I21" s="11"/>
      <c r="J21" s="11"/>
      <c r="K21" s="123" t="s">
        <v>23</v>
      </c>
      <c r="L21" s="124" t="s">
        <v>28</v>
      </c>
      <c r="M21" s="125"/>
      <c r="N21" s="125"/>
      <c r="O21" s="125"/>
      <c r="P21" s="125"/>
      <c r="Q21" s="125"/>
      <c r="R21" s="126"/>
      <c r="S21" s="11"/>
      <c r="T21" s="11"/>
      <c r="U21" s="11"/>
      <c r="V21" s="11"/>
      <c r="W21" s="11"/>
      <c r="X21" s="127" t="str">
        <f>$J$12</f>
        <v>Siro Hipp</v>
      </c>
      <c r="Y21" s="128"/>
      <c r="Z21" s="128"/>
      <c r="AA21" s="128"/>
      <c r="AB21" s="128"/>
      <c r="AC21" s="128"/>
      <c r="AD21" s="128"/>
      <c r="AE21" s="129"/>
      <c r="AF21" s="11"/>
      <c r="AG21" s="11"/>
      <c r="AH21" s="25"/>
      <c r="AI21" s="72" t="str">
        <f>$L$17</f>
        <v>Simon Hürlimann</v>
      </c>
      <c r="AJ21" s="27">
        <v>11</v>
      </c>
      <c r="AK21" s="27">
        <v>11</v>
      </c>
      <c r="AL21" s="27">
        <v>11</v>
      </c>
      <c r="AM21" s="27"/>
      <c r="AN21" s="27"/>
      <c r="AO21" s="28">
        <f>IF(AJ21&gt;AJ22,1,0)+IF(AK21&gt;AK22,1,0)+IF(AL21&gt;AL22,1,0)+IF(AM21&gt;AM22,1,0)+IF(AN21&gt;AN22,1,0)</f>
        <v>3</v>
      </c>
      <c r="AP21" s="29"/>
    </row>
    <row r="22" spans="1:42" s="30" customFormat="1" ht="34.950000000000003" customHeight="1" thickTop="1" thickBot="1" x14ac:dyDescent="0.35">
      <c r="A22" s="20"/>
      <c r="B22" s="11"/>
      <c r="C22" s="11"/>
      <c r="D22" s="11"/>
      <c r="E22" s="11"/>
      <c r="F22" s="11"/>
      <c r="G22" s="11"/>
      <c r="H22" s="11"/>
      <c r="I22" s="11"/>
      <c r="J22" s="11"/>
      <c r="K22" s="4"/>
      <c r="L22" s="4"/>
      <c r="M22" s="4"/>
      <c r="N22" s="4"/>
      <c r="O22" s="4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33"/>
      <c r="AA22" s="133"/>
      <c r="AB22" s="133"/>
      <c r="AC22" s="133"/>
      <c r="AD22" s="11"/>
      <c r="AE22" s="11"/>
      <c r="AF22" s="11"/>
      <c r="AG22" s="11"/>
      <c r="AH22" s="11"/>
      <c r="AI22" s="34" t="str">
        <f>$L$19</f>
        <v>Siro Hipp</v>
      </c>
      <c r="AJ22" s="35">
        <v>1</v>
      </c>
      <c r="AK22" s="35">
        <v>4</v>
      </c>
      <c r="AL22" s="35">
        <v>5</v>
      </c>
      <c r="AM22" s="35"/>
      <c r="AN22" s="35"/>
      <c r="AO22" s="36">
        <f>IF(AJ22&gt;AJ21,1,0)+IF(AK22&gt;AK21,1,0)+IF(AL22&gt;AL21,1,0)+IF(AM22&gt;AM21,1,0)+IF(AN22&gt;AN21,1,0)</f>
        <v>0</v>
      </c>
      <c r="AP22" s="29"/>
    </row>
    <row r="23" spans="1:42" ht="34.950000000000003" customHeight="1" thickBot="1" x14ac:dyDescent="0.35">
      <c r="A23" s="134"/>
      <c r="B23" s="4"/>
      <c r="C23" s="4"/>
      <c r="D23" s="4"/>
      <c r="E23" s="4"/>
      <c r="F23" s="4"/>
      <c r="G23" s="4"/>
      <c r="H23" s="4"/>
      <c r="I23" s="4"/>
      <c r="J23" s="4"/>
      <c r="K23" s="135" t="s">
        <v>24</v>
      </c>
      <c r="L23" s="136"/>
      <c r="M23" s="136"/>
      <c r="N23" s="136"/>
      <c r="O23" s="136"/>
      <c r="P23" s="136"/>
      <c r="Q23" s="137"/>
      <c r="R23" s="138"/>
      <c r="S23" s="138"/>
      <c r="T23" s="138"/>
      <c r="U23" s="138"/>
      <c r="V23" s="138"/>
      <c r="W23" s="139"/>
      <c r="X23" s="134"/>
      <c r="Y23" s="140"/>
      <c r="Z23" s="141"/>
      <c r="AA23" s="142"/>
      <c r="AB23" s="142"/>
      <c r="AC23" s="142"/>
      <c r="AD23" s="142"/>
      <c r="AE23" s="143"/>
      <c r="AF23" s="143"/>
      <c r="AG23" s="143"/>
      <c r="AH23" s="138"/>
      <c r="AI23" s="138"/>
      <c r="AJ23" s="138"/>
      <c r="AK23" s="138"/>
      <c r="AL23" s="138"/>
      <c r="AM23" s="138"/>
      <c r="AN23" s="138"/>
      <c r="AO23" s="144"/>
      <c r="AP23" s="145"/>
    </row>
  </sheetData>
  <mergeCells count="30">
    <mergeCell ref="K23:P23"/>
    <mergeCell ref="R23:V23"/>
    <mergeCell ref="Z23:AD23"/>
    <mergeCell ref="AH23:AO23"/>
    <mergeCell ref="X18:AE18"/>
    <mergeCell ref="L19:R19"/>
    <mergeCell ref="X19:AE19"/>
    <mergeCell ref="X20:AE20"/>
    <mergeCell ref="L21:R21"/>
    <mergeCell ref="X21:AE21"/>
    <mergeCell ref="X14:AE14"/>
    <mergeCell ref="L15:R15"/>
    <mergeCell ref="X15:AE15"/>
    <mergeCell ref="X16:AE16"/>
    <mergeCell ref="L17:R17"/>
    <mergeCell ref="X17:AE17"/>
    <mergeCell ref="AO4:AO5"/>
    <mergeCell ref="L6:N8"/>
    <mergeCell ref="O6:Q8"/>
    <mergeCell ref="R6:T8"/>
    <mergeCell ref="U6:W8"/>
    <mergeCell ref="X8:Z8"/>
    <mergeCell ref="AA8:AC8"/>
    <mergeCell ref="AD8:AF8"/>
    <mergeCell ref="L2:AI2"/>
    <mergeCell ref="AJ4:AJ5"/>
    <mergeCell ref="AK4:AK5"/>
    <mergeCell ref="AL4:AL5"/>
    <mergeCell ref="AM4:AM5"/>
    <mergeCell ref="AN4:AN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4er Gr 3GwS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MeinHomeComputer</dc:creator>
  <cp:lastModifiedBy>MeinHomeComputer</cp:lastModifiedBy>
  <dcterms:created xsi:type="dcterms:W3CDTF">2017-04-30T16:02:38Z</dcterms:created>
  <dcterms:modified xsi:type="dcterms:W3CDTF">2017-04-30T16:04:05Z</dcterms:modified>
</cp:coreProperties>
</file>