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Meine Ordner\KATTV\Schooltrophy\2024\"/>
    </mc:Choice>
  </mc:AlternateContent>
  <xr:revisionPtr revIDLastSave="0" documentId="8_{FD36268E-5C08-408F-AED0-6C7AE041D593}" xr6:coauthVersionLast="47" xr6:coauthVersionMax="47" xr10:uidLastSave="{00000000-0000-0000-0000-000000000000}"/>
  <bookViews>
    <workbookView xWindow="-93" yWindow="-93" windowWidth="25786" windowHeight="13866" tabRatio="832" activeTab="2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</sheets>
  <externalReferences>
    <externalReference r:id="rId8"/>
    <externalReference r:id="rId9"/>
  </externalReferences>
  <definedNames>
    <definedName name="Daten" localSheetId="6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20" l="1"/>
  <c r="K13" i="20"/>
  <c r="L6" i="20"/>
  <c r="O6" i="20"/>
  <c r="R6" i="20"/>
  <c r="U6" i="20"/>
  <c r="AA6" i="20"/>
  <c r="AD6" i="20"/>
  <c r="AG6" i="20"/>
  <c r="AJ6" i="20"/>
  <c r="AM6" i="20"/>
  <c r="BA8" i="20"/>
  <c r="BG8" i="20"/>
  <c r="BI8" i="20"/>
  <c r="BO8" i="20"/>
  <c r="BQ8" i="20"/>
  <c r="BW8" i="20"/>
  <c r="BY8" i="20"/>
  <c r="CE8" i="20"/>
  <c r="CG8" i="20"/>
  <c r="CM8" i="20"/>
  <c r="D9" i="20"/>
  <c r="K9" i="20"/>
  <c r="AP9" i="20"/>
  <c r="E9" i="20"/>
  <c r="AR9" i="20"/>
  <c r="BA9" i="20"/>
  <c r="BG9" i="20"/>
  <c r="BI9" i="20"/>
  <c r="BO9" i="20"/>
  <c r="U11" i="20"/>
  <c r="BQ9" i="20"/>
  <c r="BW9" i="20"/>
  <c r="AJ11" i="20"/>
  <c r="BY9" i="20"/>
  <c r="CE9" i="20"/>
  <c r="CG9" i="20"/>
  <c r="CM9" i="20"/>
  <c r="AG14" i="20"/>
  <c r="D10" i="20"/>
  <c r="K10" i="20"/>
  <c r="AP10" i="20"/>
  <c r="AR10" i="20"/>
  <c r="D11" i="20"/>
  <c r="K11" i="20"/>
  <c r="W11" i="20"/>
  <c r="AP11" i="20"/>
  <c r="E11" i="20"/>
  <c r="AR11" i="20"/>
  <c r="BA11" i="20"/>
  <c r="BG11" i="20"/>
  <c r="AD12" i="20"/>
  <c r="BI11" i="20"/>
  <c r="BO11" i="20"/>
  <c r="BQ11" i="20"/>
  <c r="BW11" i="20"/>
  <c r="BY11" i="20"/>
  <c r="CE11" i="20"/>
  <c r="CG11" i="20"/>
  <c r="CM11" i="20"/>
  <c r="D12" i="20"/>
  <c r="K12" i="20"/>
  <c r="T12" i="20"/>
  <c r="AP12" i="20"/>
  <c r="E12" i="20"/>
  <c r="AR12" i="20"/>
  <c r="BA12" i="20"/>
  <c r="BG12" i="20"/>
  <c r="U15" i="20"/>
  <c r="BI12" i="20"/>
  <c r="BO12" i="20"/>
  <c r="BQ12" i="20"/>
  <c r="BW12" i="20"/>
  <c r="AM14" i="20"/>
  <c r="BY12" i="20"/>
  <c r="CE12" i="20"/>
  <c r="CG12" i="20"/>
  <c r="CM12" i="20"/>
  <c r="L12" i="20"/>
  <c r="N12" i="20"/>
  <c r="D13" i="20"/>
  <c r="AP13" i="20"/>
  <c r="E13" i="20"/>
  <c r="AR13" i="20"/>
  <c r="D14" i="20"/>
  <c r="K14" i="20"/>
  <c r="AI14" i="20"/>
  <c r="AP14" i="20"/>
  <c r="AR14" i="20"/>
  <c r="BA14" i="20"/>
  <c r="BG14" i="20"/>
  <c r="BI14" i="20"/>
  <c r="BO14" i="20"/>
  <c r="AI18" i="20"/>
  <c r="BQ14" i="20"/>
  <c r="BW14" i="20"/>
  <c r="BY14" i="20"/>
  <c r="CE14" i="20"/>
  <c r="CG14" i="20"/>
  <c r="CM14" i="20"/>
  <c r="D15" i="20"/>
  <c r="K15" i="20"/>
  <c r="AP15" i="20"/>
  <c r="E15" i="20"/>
  <c r="AR15" i="20"/>
  <c r="BA15" i="20"/>
  <c r="BG15" i="20"/>
  <c r="BI15" i="20"/>
  <c r="BO15" i="20"/>
  <c r="BQ15" i="20"/>
  <c r="BW15" i="20"/>
  <c r="BY15" i="20"/>
  <c r="CE15" i="20"/>
  <c r="CG15" i="20"/>
  <c r="CM15" i="20"/>
  <c r="D16" i="20"/>
  <c r="K16" i="20"/>
  <c r="AC16" i="20"/>
  <c r="AP16" i="20"/>
  <c r="E16" i="20"/>
  <c r="AR16" i="20"/>
  <c r="D17" i="20"/>
  <c r="K17" i="20"/>
  <c r="T17" i="20"/>
  <c r="AP17" i="20"/>
  <c r="E17" i="20"/>
  <c r="AR17" i="20"/>
  <c r="BA17" i="20"/>
  <c r="BG17" i="20"/>
  <c r="O17" i="20"/>
  <c r="BI17" i="20"/>
  <c r="BO17" i="20"/>
  <c r="BQ17" i="20"/>
  <c r="BW17" i="20"/>
  <c r="Z15" i="20"/>
  <c r="BY17" i="20"/>
  <c r="CE17" i="20"/>
  <c r="CG17" i="20"/>
  <c r="CM17" i="20"/>
  <c r="D18" i="20"/>
  <c r="K18" i="20"/>
  <c r="AP18" i="20"/>
  <c r="AR18" i="20"/>
  <c r="BA18" i="20"/>
  <c r="BG18" i="20"/>
  <c r="BI18" i="20"/>
  <c r="BO18" i="20"/>
  <c r="BQ18" i="20"/>
  <c r="BW18" i="20"/>
  <c r="BY18" i="20"/>
  <c r="CE18" i="20"/>
  <c r="CG18" i="20"/>
  <c r="CM18" i="20"/>
  <c r="BA20" i="20"/>
  <c r="BG20" i="20"/>
  <c r="BI20" i="20"/>
  <c r="BO20" i="20"/>
  <c r="BQ20" i="20"/>
  <c r="BW20" i="20"/>
  <c r="BY20" i="20"/>
  <c r="CE20" i="20"/>
  <c r="CG20" i="20"/>
  <c r="CM20" i="20"/>
  <c r="BA21" i="20"/>
  <c r="BG21" i="20"/>
  <c r="BI21" i="20"/>
  <c r="BO21" i="20"/>
  <c r="BQ21" i="20"/>
  <c r="BW21" i="20"/>
  <c r="BY21" i="20"/>
  <c r="CE21" i="20"/>
  <c r="W18" i="20"/>
  <c r="CG21" i="20"/>
  <c r="CM21" i="20"/>
  <c r="BA24" i="20"/>
  <c r="BG24" i="20"/>
  <c r="AD10" i="20"/>
  <c r="BI24" i="20"/>
  <c r="BO24" i="20"/>
  <c r="BQ24" i="20"/>
  <c r="BW24" i="20"/>
  <c r="BY24" i="20"/>
  <c r="CE24" i="20"/>
  <c r="AF16" i="20"/>
  <c r="BA25" i="20"/>
  <c r="BG25" i="20"/>
  <c r="BI25" i="20"/>
  <c r="BO25" i="20"/>
  <c r="BQ25" i="20"/>
  <c r="BW25" i="20"/>
  <c r="BY25" i="20"/>
  <c r="CE25" i="20"/>
  <c r="BA27" i="20"/>
  <c r="BG27" i="20"/>
  <c r="BI27" i="20"/>
  <c r="BO27" i="20"/>
  <c r="BQ27" i="20"/>
  <c r="BW27" i="20"/>
  <c r="BY27" i="20"/>
  <c r="CE27" i="20"/>
  <c r="BA28" i="20"/>
  <c r="BG28" i="20"/>
  <c r="BI28" i="20"/>
  <c r="BO28" i="20"/>
  <c r="BQ28" i="20"/>
  <c r="BW28" i="20"/>
  <c r="BY28" i="20"/>
  <c r="CE28" i="20"/>
  <c r="BA30" i="20"/>
  <c r="BG30" i="20"/>
  <c r="BI30" i="20"/>
  <c r="BO30" i="20"/>
  <c r="BQ30" i="20"/>
  <c r="BW30" i="20"/>
  <c r="BY30" i="20"/>
  <c r="CE30" i="20"/>
  <c r="BA31" i="20"/>
  <c r="BG31" i="20"/>
  <c r="W13" i="20"/>
  <c r="BI31" i="20"/>
  <c r="BO31" i="20"/>
  <c r="BQ31" i="20"/>
  <c r="BW31" i="20"/>
  <c r="BY31" i="20"/>
  <c r="CE31" i="20"/>
  <c r="BA33" i="20"/>
  <c r="BG33" i="20"/>
  <c r="BI33" i="20"/>
  <c r="BO33" i="20"/>
  <c r="BQ33" i="20"/>
  <c r="BW33" i="20"/>
  <c r="BY33" i="20"/>
  <c r="CE33" i="20"/>
  <c r="BA34" i="20"/>
  <c r="BG34" i="20"/>
  <c r="BI34" i="20"/>
  <c r="BO34" i="20"/>
  <c r="BQ34" i="20"/>
  <c r="BW34" i="20"/>
  <c r="BY34" i="20"/>
  <c r="CE34" i="20"/>
  <c r="BA36" i="20"/>
  <c r="BG36" i="20"/>
  <c r="BI36" i="20"/>
  <c r="BO36" i="20"/>
  <c r="BQ36" i="20"/>
  <c r="BW36" i="20"/>
  <c r="BY36" i="20"/>
  <c r="CE36" i="20"/>
  <c r="BA37" i="20"/>
  <c r="BG37" i="20"/>
  <c r="BI37" i="20"/>
  <c r="BO37" i="20"/>
  <c r="BQ37" i="20"/>
  <c r="BW37" i="20"/>
  <c r="BY37" i="20"/>
  <c r="CE37" i="20"/>
  <c r="L6" i="5"/>
  <c r="O6" i="5"/>
  <c r="R6" i="5"/>
  <c r="D9" i="5"/>
  <c r="K9" i="5"/>
  <c r="AF6" i="5"/>
  <c r="W9" i="5"/>
  <c r="E9" i="5"/>
  <c r="AF9" i="5"/>
  <c r="AL9" i="5"/>
  <c r="D10" i="5"/>
  <c r="K10" i="5"/>
  <c r="U10" i="5"/>
  <c r="W10" i="5"/>
  <c r="AL10" i="5"/>
  <c r="D11" i="5"/>
  <c r="K11" i="5"/>
  <c r="AF10" i="5"/>
  <c r="U11" i="5"/>
  <c r="W11" i="5"/>
  <c r="AL12" i="5"/>
  <c r="AL13" i="5"/>
  <c r="T10" i="5"/>
  <c r="L6" i="4"/>
  <c r="O6" i="4"/>
  <c r="R6" i="4"/>
  <c r="U6" i="4"/>
  <c r="AI6" i="4"/>
  <c r="AO6" i="4"/>
  <c r="O9" i="4"/>
  <c r="AI7" i="4"/>
  <c r="AO7" i="4"/>
  <c r="D9" i="4"/>
  <c r="K9" i="4"/>
  <c r="Q9" i="4"/>
  <c r="X9" i="4"/>
  <c r="E9" i="4"/>
  <c r="Z9" i="4"/>
  <c r="AI9" i="4"/>
  <c r="AO9" i="4"/>
  <c r="D10" i="4"/>
  <c r="K10" i="4"/>
  <c r="L10" i="4"/>
  <c r="X10" i="4"/>
  <c r="E10" i="4"/>
  <c r="Z10" i="4"/>
  <c r="AI10" i="4"/>
  <c r="AO10" i="4"/>
  <c r="D11" i="4"/>
  <c r="K11" i="4"/>
  <c r="X11" i="4"/>
  <c r="E11" i="4"/>
  <c r="Z11" i="4"/>
  <c r="D12" i="4"/>
  <c r="K12" i="4"/>
  <c r="X12" i="4"/>
  <c r="Z12" i="4"/>
  <c r="AI12" i="4"/>
  <c r="AO12" i="4"/>
  <c r="R9" i="4"/>
  <c r="AI13" i="4"/>
  <c r="AO13" i="4"/>
  <c r="AI15" i="4"/>
  <c r="AO15" i="4"/>
  <c r="U10" i="4"/>
  <c r="W10" i="4"/>
  <c r="AI16" i="4"/>
  <c r="AO16" i="4"/>
  <c r="O12" i="4"/>
  <c r="AI18" i="4"/>
  <c r="AO18" i="4"/>
  <c r="AI19" i="4"/>
  <c r="AO19" i="4"/>
  <c r="AI21" i="4"/>
  <c r="AO21" i="4"/>
  <c r="AI22" i="4"/>
  <c r="AO22" i="4"/>
  <c r="AL5" i="6"/>
  <c r="AR5" i="6"/>
  <c r="L6" i="6"/>
  <c r="O6" i="6"/>
  <c r="R6" i="6"/>
  <c r="U6" i="6"/>
  <c r="X6" i="6"/>
  <c r="AL6" i="6"/>
  <c r="AR6" i="6"/>
  <c r="AL8" i="6"/>
  <c r="AR8" i="6"/>
  <c r="T12" i="6"/>
  <c r="D9" i="6"/>
  <c r="K9" i="6"/>
  <c r="AA9" i="6"/>
  <c r="AC9" i="6"/>
  <c r="AL9" i="6"/>
  <c r="AR9" i="6"/>
  <c r="D10" i="6"/>
  <c r="K10" i="6"/>
  <c r="AA10" i="6"/>
  <c r="AC10" i="6"/>
  <c r="D11" i="6"/>
  <c r="K11" i="6"/>
  <c r="AA11" i="6"/>
  <c r="AC11" i="6"/>
  <c r="AL11" i="6"/>
  <c r="AR11" i="6"/>
  <c r="N13" i="6"/>
  <c r="D12" i="6"/>
  <c r="K12" i="6"/>
  <c r="AA12" i="6"/>
  <c r="AC12" i="6"/>
  <c r="AL12" i="6"/>
  <c r="AR12" i="6"/>
  <c r="D13" i="6"/>
  <c r="K13" i="6"/>
  <c r="AA13" i="6"/>
  <c r="AC13" i="6"/>
  <c r="E13" i="6"/>
  <c r="AL14" i="6"/>
  <c r="AR14" i="6"/>
  <c r="AL15" i="6"/>
  <c r="AR15" i="6"/>
  <c r="R10" i="6"/>
  <c r="AL17" i="6"/>
  <c r="AR17" i="6"/>
  <c r="L12" i="6"/>
  <c r="AL18" i="6"/>
  <c r="AR18" i="6"/>
  <c r="AL20" i="6"/>
  <c r="AR20" i="6"/>
  <c r="AL21" i="6"/>
  <c r="AR21" i="6"/>
  <c r="Z10" i="6"/>
  <c r="AL23" i="6"/>
  <c r="AR23" i="6"/>
  <c r="U13" i="6"/>
  <c r="AL24" i="6"/>
  <c r="AR24" i="6"/>
  <c r="X12" i="6"/>
  <c r="AL26" i="6"/>
  <c r="AR26" i="6"/>
  <c r="L11" i="6"/>
  <c r="AL27" i="6"/>
  <c r="AR27" i="6"/>
  <c r="AL29" i="6"/>
  <c r="AR29" i="6"/>
  <c r="AL30" i="6"/>
  <c r="AR30" i="6"/>
  <c r="W10" i="6"/>
  <c r="AL32" i="6"/>
  <c r="AR32" i="6"/>
  <c r="AL33" i="6"/>
  <c r="AR33" i="6"/>
  <c r="L6" i="10"/>
  <c r="O6" i="10"/>
  <c r="R6" i="10"/>
  <c r="U6" i="10"/>
  <c r="X6" i="10"/>
  <c r="AA6" i="10"/>
  <c r="AO7" i="10"/>
  <c r="AU7" i="10"/>
  <c r="AW7" i="10"/>
  <c r="BC7" i="10"/>
  <c r="AO8" i="10"/>
  <c r="AU8" i="10"/>
  <c r="AW8" i="10"/>
  <c r="BC8" i="10"/>
  <c r="D9" i="10"/>
  <c r="K9" i="10"/>
  <c r="AA9" i="10"/>
  <c r="AD9" i="10"/>
  <c r="E9" i="10"/>
  <c r="AF9" i="10"/>
  <c r="D10" i="10"/>
  <c r="K10" i="10"/>
  <c r="AD10" i="10"/>
  <c r="AF10" i="10"/>
  <c r="AO10" i="10"/>
  <c r="AU10" i="10"/>
  <c r="AW10" i="10"/>
  <c r="BC10" i="10"/>
  <c r="D11" i="10"/>
  <c r="K11" i="10"/>
  <c r="AD11" i="10"/>
  <c r="E11" i="10"/>
  <c r="AF11" i="10"/>
  <c r="AO11" i="10"/>
  <c r="AU11" i="10"/>
  <c r="AW11" i="10"/>
  <c r="BC11" i="10"/>
  <c r="D12" i="10"/>
  <c r="K12" i="10"/>
  <c r="AD12" i="10"/>
  <c r="E12" i="10"/>
  <c r="AF12" i="10"/>
  <c r="D13" i="10"/>
  <c r="K13" i="10"/>
  <c r="AD13" i="10"/>
  <c r="E13" i="10"/>
  <c r="AF13" i="10"/>
  <c r="AO13" i="10"/>
  <c r="AU13" i="10"/>
  <c r="AC13" i="10"/>
  <c r="AW13" i="10"/>
  <c r="BC13" i="10"/>
  <c r="W9" i="10"/>
  <c r="D14" i="10"/>
  <c r="K14" i="10"/>
  <c r="Z14" i="10"/>
  <c r="AD14" i="10"/>
  <c r="AF14" i="10"/>
  <c r="E14" i="10"/>
  <c r="AO14" i="10"/>
  <c r="AU14" i="10"/>
  <c r="AW14" i="10"/>
  <c r="BC14" i="10"/>
  <c r="AO16" i="10"/>
  <c r="AU16" i="10"/>
  <c r="T10" i="10"/>
  <c r="AW16" i="10"/>
  <c r="BC16" i="10"/>
  <c r="AO17" i="10"/>
  <c r="AU17" i="10"/>
  <c r="Q11" i="10"/>
  <c r="AW17" i="10"/>
  <c r="BC17" i="10"/>
  <c r="AO19" i="10"/>
  <c r="AU19" i="10"/>
  <c r="L13" i="10"/>
  <c r="AW19" i="10"/>
  <c r="BC19" i="10"/>
  <c r="AO20" i="10"/>
  <c r="AU20" i="10"/>
  <c r="Z9" i="10"/>
  <c r="AW20" i="10"/>
  <c r="BC20" i="10"/>
  <c r="AO22" i="10"/>
  <c r="AU22" i="10"/>
  <c r="AA12" i="10"/>
  <c r="AW22" i="10"/>
  <c r="BC22" i="10"/>
  <c r="U10" i="10"/>
  <c r="AO23" i="10"/>
  <c r="AU23" i="10"/>
  <c r="AW23" i="10"/>
  <c r="BC23" i="10"/>
  <c r="AO25" i="10"/>
  <c r="AU25" i="10"/>
  <c r="AW25" i="10"/>
  <c r="BC25" i="10"/>
  <c r="AO26" i="10"/>
  <c r="AU26" i="10"/>
  <c r="T9" i="10"/>
  <c r="AW26" i="10"/>
  <c r="BC26" i="10"/>
  <c r="AO28" i="10"/>
  <c r="AU28" i="10"/>
  <c r="AC10" i="10"/>
  <c r="AA10" i="10"/>
  <c r="AO29" i="10"/>
  <c r="AU29" i="10"/>
  <c r="L6" i="13"/>
  <c r="O6" i="13"/>
  <c r="R6" i="13"/>
  <c r="U6" i="13"/>
  <c r="X6" i="13"/>
  <c r="AA6" i="13"/>
  <c r="AD6" i="13"/>
  <c r="AR8" i="13"/>
  <c r="AX8" i="13"/>
  <c r="O9" i="13"/>
  <c r="AZ8" i="13"/>
  <c r="BF8" i="13"/>
  <c r="N11" i="13"/>
  <c r="BH8" i="13"/>
  <c r="BN8" i="13"/>
  <c r="D9" i="13"/>
  <c r="K9" i="13"/>
  <c r="AG9" i="13"/>
  <c r="E9" i="13"/>
  <c r="AI9" i="13"/>
  <c r="AR9" i="13"/>
  <c r="AX9" i="13"/>
  <c r="AZ9" i="13"/>
  <c r="BF9" i="13"/>
  <c r="T9" i="13"/>
  <c r="BH9" i="13"/>
  <c r="BN9" i="13"/>
  <c r="D10" i="13"/>
  <c r="K10" i="13"/>
  <c r="AG10" i="13"/>
  <c r="E10" i="13"/>
  <c r="AI10" i="13"/>
  <c r="D11" i="13"/>
  <c r="K11" i="13"/>
  <c r="AG11" i="13"/>
  <c r="AI11" i="13"/>
  <c r="E11" i="13"/>
  <c r="AR11" i="13"/>
  <c r="AX11" i="13"/>
  <c r="AZ11" i="13"/>
  <c r="BF11" i="13"/>
  <c r="BH11" i="13"/>
  <c r="BN11" i="13"/>
  <c r="D12" i="13"/>
  <c r="K12" i="13"/>
  <c r="AG12" i="13"/>
  <c r="AI12" i="13"/>
  <c r="E12" i="13"/>
  <c r="AR12" i="13"/>
  <c r="AX12" i="13"/>
  <c r="T12" i="13"/>
  <c r="AZ12" i="13"/>
  <c r="BF12" i="13"/>
  <c r="BH12" i="13"/>
  <c r="BN12" i="13"/>
  <c r="D13" i="13"/>
  <c r="K13" i="13"/>
  <c r="AG13" i="13"/>
  <c r="AI13" i="13"/>
  <c r="E13" i="13"/>
  <c r="D14" i="13"/>
  <c r="K14" i="13"/>
  <c r="AG14" i="13"/>
  <c r="AI14" i="13"/>
  <c r="AR14" i="13"/>
  <c r="AX14" i="13"/>
  <c r="AZ14" i="13"/>
  <c r="BF14" i="13"/>
  <c r="BH14" i="13"/>
  <c r="BN14" i="13"/>
  <c r="R14" i="13"/>
  <c r="D15" i="13"/>
  <c r="K15" i="13"/>
  <c r="AG15" i="13"/>
  <c r="E15" i="13"/>
  <c r="AI15" i="13"/>
  <c r="AR15" i="13"/>
  <c r="AX15" i="13"/>
  <c r="X14" i="13"/>
  <c r="AZ15" i="13"/>
  <c r="BF15" i="13"/>
  <c r="BH15" i="13"/>
  <c r="BN15" i="13"/>
  <c r="AA11" i="13"/>
  <c r="AR17" i="13"/>
  <c r="AX17" i="13"/>
  <c r="AD9" i="13"/>
  <c r="AZ17" i="13"/>
  <c r="BF17" i="13"/>
  <c r="Z9" i="13"/>
  <c r="BH17" i="13"/>
  <c r="BN17" i="13"/>
  <c r="AR18" i="13"/>
  <c r="AX18" i="13"/>
  <c r="AZ18" i="13"/>
  <c r="BF18" i="13"/>
  <c r="BH18" i="13"/>
  <c r="BN18" i="13"/>
  <c r="X15" i="13"/>
  <c r="AR20" i="13"/>
  <c r="AX20" i="13"/>
  <c r="AZ20" i="13"/>
  <c r="BF20" i="13"/>
  <c r="BH20" i="13"/>
  <c r="BN20" i="13"/>
  <c r="U10" i="13"/>
  <c r="W10" i="13"/>
  <c r="AR21" i="13"/>
  <c r="AX21" i="13"/>
  <c r="R10" i="13"/>
  <c r="AZ21" i="13"/>
  <c r="BF21" i="13"/>
  <c r="BH21" i="13"/>
  <c r="BN21" i="13"/>
  <c r="AR23" i="13"/>
  <c r="AX23" i="13"/>
  <c r="U13" i="13"/>
  <c r="AZ23" i="13"/>
  <c r="BF23" i="13"/>
  <c r="AF12" i="13"/>
  <c r="BH23" i="13"/>
  <c r="BN23" i="13"/>
  <c r="AR24" i="13"/>
  <c r="AX24" i="13"/>
  <c r="AZ24" i="13"/>
  <c r="BF24" i="13"/>
  <c r="BH24" i="13"/>
  <c r="BN24" i="13"/>
  <c r="AR26" i="13"/>
  <c r="AX26" i="13"/>
  <c r="AZ26" i="13"/>
  <c r="BF26" i="13"/>
  <c r="BH26" i="13"/>
  <c r="BN26" i="13"/>
  <c r="Z11" i="13"/>
  <c r="X11" i="13"/>
  <c r="AR27" i="13"/>
  <c r="AX27" i="13"/>
  <c r="Q15" i="13"/>
  <c r="AZ27" i="13"/>
  <c r="BF27" i="13"/>
  <c r="BH27" i="13"/>
  <c r="BN27" i="13"/>
  <c r="L6" i="17"/>
  <c r="O6" i="17"/>
  <c r="R6" i="17"/>
  <c r="U6" i="17"/>
  <c r="X6" i="17"/>
  <c r="AA6" i="17"/>
  <c r="AD6" i="17"/>
  <c r="AG6" i="17"/>
  <c r="AU8" i="17"/>
  <c r="BA8" i="17"/>
  <c r="BC8" i="17"/>
  <c r="BI8" i="17"/>
  <c r="BK8" i="17"/>
  <c r="BQ8" i="17"/>
  <c r="BS8" i="17"/>
  <c r="BY8" i="17"/>
  <c r="D9" i="17"/>
  <c r="K9" i="17"/>
  <c r="AJ9" i="17"/>
  <c r="AL9" i="17"/>
  <c r="E9" i="17"/>
  <c r="AU9" i="17"/>
  <c r="BA9" i="17"/>
  <c r="BC9" i="17"/>
  <c r="BI9" i="17"/>
  <c r="BK9" i="17"/>
  <c r="BQ9" i="17"/>
  <c r="BS9" i="17"/>
  <c r="BY9" i="17"/>
  <c r="R13" i="17"/>
  <c r="D10" i="17"/>
  <c r="K10" i="17"/>
  <c r="AJ10" i="17"/>
  <c r="E10" i="17"/>
  <c r="AL10" i="17"/>
  <c r="D11" i="17"/>
  <c r="K11" i="17"/>
  <c r="AI11" i="17"/>
  <c r="AJ11" i="17"/>
  <c r="E11" i="17"/>
  <c r="AL11" i="17"/>
  <c r="AU11" i="17"/>
  <c r="BA11" i="17"/>
  <c r="BC11" i="17"/>
  <c r="BI11" i="17"/>
  <c r="BK11" i="17"/>
  <c r="BQ11" i="17"/>
  <c r="BS11" i="17"/>
  <c r="BY11" i="17"/>
  <c r="D12" i="17"/>
  <c r="K12" i="17"/>
  <c r="AJ12" i="17"/>
  <c r="AL12" i="17"/>
  <c r="E12" i="17"/>
  <c r="AU12" i="17"/>
  <c r="BA12" i="17"/>
  <c r="BC12" i="17"/>
  <c r="BI12" i="17"/>
  <c r="X16" i="17"/>
  <c r="BK12" i="17"/>
  <c r="BQ12" i="17"/>
  <c r="BS12" i="17"/>
  <c r="BY12" i="17"/>
  <c r="L15" i="17"/>
  <c r="D13" i="17"/>
  <c r="K13" i="17"/>
  <c r="AJ13" i="17"/>
  <c r="AL13" i="17"/>
  <c r="D14" i="17"/>
  <c r="K14" i="17"/>
  <c r="AJ14" i="17"/>
  <c r="E14" i="17"/>
  <c r="AL14" i="17"/>
  <c r="AU14" i="17"/>
  <c r="BA14" i="17"/>
  <c r="R14" i="17"/>
  <c r="BC14" i="17"/>
  <c r="BI14" i="17"/>
  <c r="BK14" i="17"/>
  <c r="BQ14" i="17"/>
  <c r="AD11" i="17"/>
  <c r="BS14" i="17"/>
  <c r="BY14" i="17"/>
  <c r="D15" i="17"/>
  <c r="K15" i="17"/>
  <c r="N15" i="17"/>
  <c r="T15" i="17"/>
  <c r="AJ15" i="17"/>
  <c r="AL15" i="17"/>
  <c r="E15" i="17"/>
  <c r="AU15" i="17"/>
  <c r="BA15" i="17"/>
  <c r="BC15" i="17"/>
  <c r="BI15" i="17"/>
  <c r="BK15" i="17"/>
  <c r="BQ15" i="17"/>
  <c r="BS15" i="17"/>
  <c r="BY15" i="17"/>
  <c r="D16" i="17"/>
  <c r="K16" i="17"/>
  <c r="AJ16" i="17"/>
  <c r="E16" i="17"/>
  <c r="AL16" i="17"/>
  <c r="AU17" i="17"/>
  <c r="BA17" i="17"/>
  <c r="BC17" i="17"/>
  <c r="BI17" i="17"/>
  <c r="BK17" i="17"/>
  <c r="BQ17" i="17"/>
  <c r="BS17" i="17"/>
  <c r="BY17" i="17"/>
  <c r="L11" i="17"/>
  <c r="AU18" i="17"/>
  <c r="BA18" i="17"/>
  <c r="BC18" i="17"/>
  <c r="BI18" i="17"/>
  <c r="AA15" i="17"/>
  <c r="BK18" i="17"/>
  <c r="BQ18" i="17"/>
  <c r="BS18" i="17"/>
  <c r="BY18" i="17"/>
  <c r="AU20" i="17"/>
  <c r="BA20" i="17"/>
  <c r="BC20" i="17"/>
  <c r="BI20" i="17"/>
  <c r="BK20" i="17"/>
  <c r="BQ20" i="17"/>
  <c r="BS20" i="17"/>
  <c r="BY20" i="17"/>
  <c r="AU21" i="17"/>
  <c r="BA21" i="17"/>
  <c r="AG15" i="17"/>
  <c r="BC21" i="17"/>
  <c r="BI21" i="17"/>
  <c r="BK21" i="17"/>
  <c r="BQ21" i="17"/>
  <c r="AI12" i="17"/>
  <c r="BS21" i="17"/>
  <c r="BY21" i="17"/>
  <c r="AU23" i="17"/>
  <c r="BA23" i="17"/>
  <c r="BC23" i="17"/>
  <c r="BI23" i="17"/>
  <c r="BK23" i="17"/>
  <c r="BQ23" i="17"/>
  <c r="L13" i="17"/>
  <c r="BS23" i="17"/>
  <c r="BY23" i="17"/>
  <c r="AU24" i="17"/>
  <c r="BA24" i="17"/>
  <c r="BC24" i="17"/>
  <c r="BI24" i="17"/>
  <c r="AC13" i="17"/>
  <c r="BK24" i="17"/>
  <c r="BQ24" i="17"/>
  <c r="X9" i="17"/>
  <c r="BS24" i="17"/>
  <c r="BY24" i="17"/>
  <c r="AU26" i="17"/>
  <c r="BA26" i="17"/>
  <c r="Q13" i="17"/>
  <c r="BC26" i="17"/>
  <c r="BI26" i="17"/>
  <c r="BK26" i="17"/>
  <c r="BQ26" i="17"/>
  <c r="BS26" i="17"/>
  <c r="BY26" i="17"/>
  <c r="AU27" i="17"/>
  <c r="BA27" i="17"/>
  <c r="BC27" i="17"/>
  <c r="BI27" i="17"/>
  <c r="W15" i="17"/>
  <c r="BK27" i="17"/>
  <c r="BQ27" i="17"/>
  <c r="BS27" i="17"/>
  <c r="BY27" i="17"/>
  <c r="Z14" i="17"/>
  <c r="AF16" i="17"/>
  <c r="AC16" i="17"/>
  <c r="R15" i="17"/>
  <c r="O11" i="17"/>
  <c r="T14" i="17"/>
  <c r="AG12" i="17"/>
  <c r="Q11" i="17"/>
  <c r="Q16" i="17"/>
  <c r="Z10" i="17"/>
  <c r="R9" i="17"/>
  <c r="AF14" i="17"/>
  <c r="AI15" i="17"/>
  <c r="X14" i="17"/>
  <c r="AG13" i="17"/>
  <c r="AD9" i="17"/>
  <c r="AC11" i="17"/>
  <c r="N11" i="17"/>
  <c r="AA10" i="17"/>
  <c r="AF9" i="17"/>
  <c r="T9" i="17"/>
  <c r="X11" i="17"/>
  <c r="T12" i="17"/>
  <c r="Z15" i="13"/>
  <c r="W15" i="13"/>
  <c r="N15" i="13"/>
  <c r="AD14" i="13"/>
  <c r="AC13" i="13"/>
  <c r="AD12" i="13"/>
  <c r="R12" i="13"/>
  <c r="L12" i="13"/>
  <c r="W11" i="13"/>
  <c r="W14" i="10"/>
  <c r="AA13" i="10"/>
  <c r="O13" i="10"/>
  <c r="AC12" i="10"/>
  <c r="Q12" i="10"/>
  <c r="N12" i="10"/>
  <c r="X11" i="10"/>
  <c r="U11" i="10"/>
  <c r="O11" i="10"/>
  <c r="L11" i="10"/>
  <c r="W10" i="10"/>
  <c r="U9" i="10"/>
  <c r="R9" i="10"/>
  <c r="N11" i="4"/>
  <c r="T9" i="4"/>
  <c r="AA15" i="13"/>
  <c r="U15" i="13"/>
  <c r="R15" i="13"/>
  <c r="L15" i="13"/>
  <c r="T14" i="13"/>
  <c r="R13" i="13"/>
  <c r="Q12" i="13"/>
  <c r="O11" i="13"/>
  <c r="N10" i="13"/>
  <c r="X14" i="10"/>
  <c r="U14" i="10"/>
  <c r="O14" i="10"/>
  <c r="L14" i="10"/>
  <c r="Q13" i="10"/>
  <c r="N13" i="10"/>
  <c r="R12" i="10"/>
  <c r="O12" i="10"/>
  <c r="L12" i="10"/>
  <c r="N11" i="10"/>
  <c r="T13" i="6"/>
  <c r="L10" i="6"/>
  <c r="Q12" i="4"/>
  <c r="L11" i="4"/>
  <c r="N10" i="4"/>
  <c r="O11" i="5"/>
  <c r="O12" i="20"/>
  <c r="AC12" i="20"/>
  <c r="W14" i="20"/>
  <c r="AA12" i="20"/>
  <c r="L11" i="20"/>
  <c r="AG9" i="20"/>
  <c r="AI9" i="20"/>
  <c r="L16" i="20"/>
  <c r="N16" i="20"/>
  <c r="U14" i="20"/>
  <c r="AL14" i="20"/>
  <c r="AJ14" i="20"/>
  <c r="AC17" i="20"/>
  <c r="AA17" i="20"/>
  <c r="AI10" i="20"/>
  <c r="AG10" i="20"/>
  <c r="O16" i="20"/>
  <c r="AG13" i="20"/>
  <c r="AI13" i="20"/>
  <c r="X16" i="20"/>
  <c r="Z16" i="20"/>
  <c r="AA11" i="20"/>
  <c r="T14" i="20"/>
  <c r="R14" i="20"/>
  <c r="Q16" i="20"/>
  <c r="AM16" i="20"/>
  <c r="AG18" i="20"/>
  <c r="AC11" i="20"/>
  <c r="AO11" i="20"/>
  <c r="AJ9" i="20"/>
  <c r="AL9" i="20"/>
  <c r="N17" i="20"/>
  <c r="AC15" i="20"/>
  <c r="Z12" i="20"/>
  <c r="U13" i="20"/>
  <c r="AI15" i="20"/>
  <c r="AD16" i="20"/>
  <c r="AO13" i="20"/>
  <c r="AL12" i="20"/>
  <c r="W17" i="20"/>
  <c r="AF10" i="20"/>
  <c r="Q15" i="20"/>
  <c r="Z18" i="20"/>
  <c r="AO15" i="20"/>
  <c r="X11" i="20"/>
  <c r="AD13" i="20"/>
  <c r="AL10" i="20"/>
  <c r="Q17" i="20"/>
  <c r="U17" i="20"/>
  <c r="L17" i="20"/>
  <c r="AM15" i="20"/>
  <c r="AG15" i="20"/>
  <c r="X15" i="20"/>
  <c r="AF13" i="20"/>
  <c r="AO14" i="20"/>
  <c r="AA18" i="20"/>
  <c r="AF12" i="20"/>
  <c r="W15" i="20"/>
  <c r="AJ12" i="20"/>
  <c r="X12" i="20"/>
  <c r="AJ10" i="20"/>
  <c r="L13" i="20"/>
  <c r="AD11" i="20"/>
  <c r="AO12" i="20"/>
  <c r="AI12" i="20"/>
  <c r="AJ18" i="20"/>
  <c r="U18" i="20"/>
  <c r="E14" i="20"/>
  <c r="N13" i="20"/>
  <c r="AM12" i="20"/>
  <c r="U9" i="20"/>
  <c r="Z10" i="20"/>
  <c r="R10" i="20"/>
  <c r="W9" i="20"/>
  <c r="AO9" i="20"/>
  <c r="R10" i="5"/>
  <c r="AF13" i="5"/>
  <c r="E11" i="5"/>
  <c r="Q11" i="5"/>
  <c r="E10" i="5"/>
  <c r="O9" i="5"/>
  <c r="Q9" i="5"/>
  <c r="N10" i="5"/>
  <c r="L10" i="5"/>
  <c r="X10" i="5"/>
  <c r="Z10" i="5"/>
  <c r="AA10" i="5"/>
  <c r="F10" i="5"/>
  <c r="AG10" i="17"/>
  <c r="AI10" i="17"/>
  <c r="O14" i="13"/>
  <c r="Q14" i="13"/>
  <c r="AA10" i="13"/>
  <c r="X9" i="13"/>
  <c r="L13" i="13"/>
  <c r="Z12" i="10"/>
  <c r="W13" i="10"/>
  <c r="X12" i="10"/>
  <c r="AG12" i="10"/>
  <c r="U13" i="10"/>
  <c r="R12" i="4"/>
  <c r="W11" i="4"/>
  <c r="T12" i="4"/>
  <c r="Q13" i="6"/>
  <c r="AD12" i="17"/>
  <c r="AF12" i="17"/>
  <c r="U15" i="17"/>
  <c r="AD13" i="17"/>
  <c r="Z15" i="17"/>
  <c r="X15" i="17"/>
  <c r="AA13" i="17"/>
  <c r="Z12" i="13"/>
  <c r="W13" i="13"/>
  <c r="X12" i="13"/>
  <c r="AD11" i="13"/>
  <c r="AF11" i="13"/>
  <c r="T15" i="13"/>
  <c r="L10" i="13"/>
  <c r="Q9" i="13"/>
  <c r="O16" i="17"/>
  <c r="O9" i="17"/>
  <c r="Q9" i="17"/>
  <c r="AD10" i="17"/>
  <c r="AF10" i="17"/>
  <c r="Q15" i="17"/>
  <c r="O15" i="17"/>
  <c r="AG11" i="17"/>
  <c r="R16" i="17"/>
  <c r="T16" i="17"/>
  <c r="AI9" i="17"/>
  <c r="AG9" i="17"/>
  <c r="L16" i="17"/>
  <c r="N16" i="17"/>
  <c r="N12" i="13"/>
  <c r="W9" i="13"/>
  <c r="U9" i="13"/>
  <c r="T10" i="6"/>
  <c r="O13" i="6"/>
  <c r="N13" i="13"/>
  <c r="Q14" i="17"/>
  <c r="O14" i="17"/>
  <c r="AC10" i="17"/>
  <c r="U13" i="17"/>
  <c r="Z12" i="17"/>
  <c r="W13" i="17"/>
  <c r="X12" i="17"/>
  <c r="U14" i="13"/>
  <c r="N14" i="10"/>
  <c r="AC9" i="10"/>
  <c r="U11" i="4"/>
  <c r="L11" i="5"/>
  <c r="N11" i="5"/>
  <c r="R9" i="5"/>
  <c r="X9" i="5"/>
  <c r="T9" i="5"/>
  <c r="AL18" i="20"/>
  <c r="AM17" i="20"/>
  <c r="R15" i="20"/>
  <c r="T15" i="20"/>
  <c r="AF11" i="20"/>
  <c r="AO17" i="20"/>
  <c r="AG12" i="20"/>
  <c r="E13" i="17"/>
  <c r="AD13" i="13"/>
  <c r="E14" i="13"/>
  <c r="R9" i="13"/>
  <c r="Z11" i="10"/>
  <c r="T12" i="10"/>
  <c r="W11" i="10"/>
  <c r="E10" i="20"/>
  <c r="L11" i="13"/>
  <c r="AO11" i="13"/>
  <c r="Z14" i="13"/>
  <c r="AC11" i="13"/>
  <c r="AD14" i="17"/>
  <c r="AA16" i="17"/>
  <c r="T13" i="17"/>
  <c r="Z11" i="17"/>
  <c r="AF14" i="13"/>
  <c r="AC15" i="13"/>
  <c r="T10" i="13"/>
  <c r="AF9" i="13"/>
  <c r="AF13" i="13"/>
  <c r="AA13" i="13"/>
  <c r="U11" i="13"/>
  <c r="Z10" i="10"/>
  <c r="X10" i="10"/>
  <c r="O9" i="10"/>
  <c r="N10" i="10"/>
  <c r="N10" i="6"/>
  <c r="L15" i="20"/>
  <c r="T13" i="10"/>
  <c r="AI13" i="10"/>
  <c r="X10" i="17"/>
  <c r="O13" i="17"/>
  <c r="N13" i="17"/>
  <c r="Z9" i="17"/>
  <c r="L14" i="17"/>
  <c r="AD16" i="17"/>
  <c r="Q11" i="13"/>
  <c r="AL11" i="13"/>
  <c r="Q14" i="10"/>
  <c r="Z9" i="6"/>
  <c r="L13" i="6"/>
  <c r="U11" i="6"/>
  <c r="X9" i="10"/>
  <c r="AC18" i="20"/>
  <c r="AA16" i="20"/>
  <c r="R12" i="20"/>
  <c r="AA10" i="20"/>
  <c r="AM9" i="20"/>
  <c r="AL11" i="20"/>
  <c r="R13" i="6"/>
  <c r="R17" i="20"/>
  <c r="O15" i="20"/>
  <c r="AG9" i="10"/>
  <c r="Z11" i="5"/>
  <c r="AC11" i="5"/>
  <c r="AM11" i="13"/>
  <c r="G11" i="13"/>
  <c r="AJ11" i="13"/>
  <c r="X11" i="5"/>
  <c r="F11" i="5"/>
  <c r="AA11" i="5"/>
  <c r="G11" i="5"/>
  <c r="Z9" i="5"/>
  <c r="F9" i="5"/>
  <c r="AL15" i="13"/>
  <c r="AI17" i="20"/>
  <c r="AG17" i="20"/>
  <c r="AJ16" i="20"/>
  <c r="AL16" i="20"/>
  <c r="O9" i="20"/>
  <c r="L10" i="20"/>
  <c r="Q9" i="20"/>
  <c r="N10" i="20"/>
  <c r="AI10" i="10"/>
  <c r="N14" i="13"/>
  <c r="L14" i="13"/>
  <c r="AA9" i="13"/>
  <c r="AC9" i="13"/>
  <c r="Q11" i="20"/>
  <c r="T10" i="20"/>
  <c r="O11" i="20"/>
  <c r="Z14" i="20"/>
  <c r="X14" i="20"/>
  <c r="AA13" i="20"/>
  <c r="AC13" i="20"/>
  <c r="AM15" i="17"/>
  <c r="AL12" i="10"/>
  <c r="AI12" i="10"/>
  <c r="F12" i="10"/>
  <c r="W9" i="17"/>
  <c r="N12" i="17"/>
  <c r="U9" i="17"/>
  <c r="L12" i="17"/>
  <c r="AC12" i="17"/>
  <c r="AA12" i="17"/>
  <c r="Z12" i="6"/>
  <c r="Q11" i="4"/>
  <c r="T10" i="4"/>
  <c r="O11" i="4"/>
  <c r="R10" i="4"/>
  <c r="U9" i="4"/>
  <c r="W9" i="4"/>
  <c r="AC9" i="4"/>
  <c r="L12" i="4"/>
  <c r="N12" i="4"/>
  <c r="AA9" i="4"/>
  <c r="AD9" i="4"/>
  <c r="AF7" i="5"/>
  <c r="AF12" i="5"/>
  <c r="X9" i="20"/>
  <c r="Z9" i="20"/>
  <c r="AO10" i="20"/>
  <c r="O18" i="20"/>
  <c r="AM10" i="20"/>
  <c r="Q18" i="20"/>
  <c r="U10" i="20"/>
  <c r="Q12" i="20"/>
  <c r="W10" i="20"/>
  <c r="R9" i="20"/>
  <c r="T9" i="20"/>
  <c r="N11" i="20"/>
  <c r="R18" i="20"/>
  <c r="AM11" i="20"/>
  <c r="T18" i="20"/>
  <c r="AF14" i="20"/>
  <c r="AD14" i="20"/>
  <c r="AA15" i="20"/>
  <c r="AS15" i="20"/>
  <c r="AA9" i="20"/>
  <c r="AC9" i="20"/>
  <c r="N14" i="20"/>
  <c r="AL13" i="20"/>
  <c r="X17" i="20"/>
  <c r="Z17" i="20"/>
  <c r="AJ13" i="20"/>
  <c r="U16" i="20"/>
  <c r="W16" i="20"/>
  <c r="AI11" i="20"/>
  <c r="T16" i="20"/>
  <c r="AG11" i="20"/>
  <c r="R16" i="20"/>
  <c r="T13" i="20"/>
  <c r="R13" i="20"/>
  <c r="Z11" i="20"/>
  <c r="AV11" i="20"/>
  <c r="AF17" i="20"/>
  <c r="AJ15" i="20"/>
  <c r="AD17" i="20"/>
  <c r="AL15" i="20"/>
  <c r="AS11" i="20"/>
  <c r="AS12" i="20"/>
  <c r="AV12" i="20"/>
  <c r="W14" i="17"/>
  <c r="W10" i="17"/>
  <c r="U10" i="17"/>
  <c r="O12" i="17"/>
  <c r="Q12" i="17"/>
  <c r="T14" i="10"/>
  <c r="R14" i="10"/>
  <c r="AC11" i="10"/>
  <c r="AA11" i="10"/>
  <c r="F11" i="13"/>
  <c r="AM13" i="17"/>
  <c r="U14" i="17"/>
  <c r="AM14" i="17"/>
  <c r="AJ12" i="10"/>
  <c r="G12" i="10"/>
  <c r="AA9" i="5"/>
  <c r="AC9" i="5"/>
  <c r="AA12" i="13"/>
  <c r="AC12" i="13"/>
  <c r="AL12" i="13"/>
  <c r="Z10" i="13"/>
  <c r="AO10" i="13"/>
  <c r="X10" i="13"/>
  <c r="AM10" i="13"/>
  <c r="G10" i="13"/>
  <c r="AI14" i="17"/>
  <c r="AG14" i="17"/>
  <c r="T10" i="17"/>
  <c r="R10" i="17"/>
  <c r="L10" i="17"/>
  <c r="N10" i="17"/>
  <c r="AC10" i="13"/>
  <c r="E10" i="10"/>
  <c r="Q9" i="10"/>
  <c r="U9" i="6"/>
  <c r="E18" i="20"/>
  <c r="AF18" i="20"/>
  <c r="AD18" i="20"/>
  <c r="N14" i="17"/>
  <c r="AP14" i="17"/>
  <c r="AA9" i="17"/>
  <c r="U16" i="17"/>
  <c r="U11" i="17"/>
  <c r="W11" i="17"/>
  <c r="R13" i="10"/>
  <c r="R10" i="10"/>
  <c r="L10" i="10"/>
  <c r="AL10" i="10"/>
  <c r="R9" i="6"/>
  <c r="T9" i="6"/>
  <c r="N11" i="6"/>
  <c r="X18" i="20"/>
  <c r="AM13" i="20"/>
  <c r="L14" i="20"/>
  <c r="AC10" i="5"/>
  <c r="G10" i="5"/>
  <c r="AC9" i="17"/>
  <c r="W16" i="17"/>
  <c r="AF13" i="17"/>
  <c r="AP13" i="17"/>
  <c r="AI13" i="17"/>
  <c r="R12" i="17"/>
  <c r="W14" i="13"/>
  <c r="Q13" i="13"/>
  <c r="AO13" i="13"/>
  <c r="O13" i="13"/>
  <c r="X11" i="6"/>
  <c r="Z11" i="6"/>
  <c r="E12" i="4"/>
  <c r="AF9" i="4"/>
  <c r="N15" i="20"/>
  <c r="AV15" i="20"/>
  <c r="AD9" i="20"/>
  <c r="AF9" i="20"/>
  <c r="O13" i="20"/>
  <c r="AS13" i="20"/>
  <c r="Q13" i="20"/>
  <c r="AX13" i="20"/>
  <c r="X10" i="20"/>
  <c r="O14" i="20"/>
  <c r="AC10" i="20"/>
  <c r="Q14" i="20"/>
  <c r="L18" i="20"/>
  <c r="N18" i="20"/>
  <c r="AD10" i="13"/>
  <c r="Z16" i="17"/>
  <c r="AF11" i="17"/>
  <c r="AO11" i="17"/>
  <c r="AA11" i="17"/>
  <c r="AC15" i="17"/>
  <c r="AO15" i="17"/>
  <c r="T13" i="13"/>
  <c r="O12" i="13"/>
  <c r="AO16" i="20"/>
  <c r="AF10" i="13"/>
  <c r="O15" i="13"/>
  <c r="AO15" i="13"/>
  <c r="AU18" i="20"/>
  <c r="AX18" i="20"/>
  <c r="AJ13" i="13"/>
  <c r="AM13" i="13"/>
  <c r="G13" i="13"/>
  <c r="AM16" i="17"/>
  <c r="AP16" i="17"/>
  <c r="AI9" i="10"/>
  <c r="F9" i="10"/>
  <c r="AJ9" i="10"/>
  <c r="G9" i="10"/>
  <c r="AL9" i="10"/>
  <c r="AM10" i="17"/>
  <c r="AP10" i="17"/>
  <c r="AG14" i="10"/>
  <c r="AJ14" i="10"/>
  <c r="AL13" i="13"/>
  <c r="AV16" i="20"/>
  <c r="AS16" i="20"/>
  <c r="AV17" i="20"/>
  <c r="AA12" i="4"/>
  <c r="AD12" i="4"/>
  <c r="AA11" i="4"/>
  <c r="AD11" i="4"/>
  <c r="AR12" i="17"/>
  <c r="AO12" i="17"/>
  <c r="F15" i="17"/>
  <c r="AM14" i="13"/>
  <c r="AJ14" i="13"/>
  <c r="AS10" i="20"/>
  <c r="AV10" i="20"/>
  <c r="AR13" i="17"/>
  <c r="G13" i="17"/>
  <c r="AG13" i="10"/>
  <c r="F13" i="10"/>
  <c r="AJ13" i="10"/>
  <c r="G13" i="10"/>
  <c r="AL13" i="10"/>
  <c r="AJ15" i="13"/>
  <c r="F15" i="13"/>
  <c r="G9" i="5"/>
  <c r="AL14" i="10"/>
  <c r="AI14" i="10"/>
  <c r="G9" i="4"/>
  <c r="AF10" i="4"/>
  <c r="AC10" i="4"/>
  <c r="AO9" i="17"/>
  <c r="AR9" i="17"/>
  <c r="AV13" i="20"/>
  <c r="G13" i="20"/>
  <c r="AP15" i="17"/>
  <c r="AS17" i="20"/>
  <c r="AL14" i="13"/>
  <c r="AO14" i="13"/>
  <c r="AV9" i="20"/>
  <c r="AS9" i="20"/>
  <c r="AO13" i="17"/>
  <c r="AM12" i="13"/>
  <c r="AJ12" i="13"/>
  <c r="F12" i="13"/>
  <c r="AS18" i="20"/>
  <c r="F18" i="20"/>
  <c r="AV18" i="20"/>
  <c r="G18" i="20"/>
  <c r="AS14" i="20"/>
  <c r="AV14" i="20"/>
  <c r="AU15" i="20"/>
  <c r="F15" i="20"/>
  <c r="AX15" i="20"/>
  <c r="G15" i="20"/>
  <c r="AO16" i="17"/>
  <c r="AR16" i="17"/>
  <c r="AR11" i="17"/>
  <c r="AR14" i="17"/>
  <c r="G14" i="17"/>
  <c r="AO14" i="17"/>
  <c r="F14" i="17"/>
  <c r="AX17" i="20"/>
  <c r="AO12" i="13"/>
  <c r="AG11" i="10"/>
  <c r="AJ11" i="10"/>
  <c r="G11" i="10"/>
  <c r="AU16" i="20"/>
  <c r="AX16" i="20"/>
  <c r="AX14" i="20"/>
  <c r="AU14" i="20"/>
  <c r="F9" i="4"/>
  <c r="AF11" i="4"/>
  <c r="AC11" i="4"/>
  <c r="AM12" i="17"/>
  <c r="F12" i="17"/>
  <c r="AP12" i="17"/>
  <c r="G12" i="17"/>
  <c r="AM15" i="13"/>
  <c r="G15" i="13"/>
  <c r="AJ10" i="13"/>
  <c r="AL9" i="13"/>
  <c r="AO9" i="13"/>
  <c r="AL10" i="13"/>
  <c r="AU10" i="20"/>
  <c r="AX10" i="20"/>
  <c r="AU13" i="20"/>
  <c r="F13" i="20"/>
  <c r="AJ10" i="10"/>
  <c r="G10" i="10"/>
  <c r="AG10" i="10"/>
  <c r="F10" i="10"/>
  <c r="AM11" i="17"/>
  <c r="F11" i="17"/>
  <c r="AP11" i="17"/>
  <c r="G11" i="17"/>
  <c r="AO10" i="17"/>
  <c r="AR10" i="17"/>
  <c r="F13" i="17"/>
  <c r="AI11" i="10"/>
  <c r="AL11" i="10"/>
  <c r="AU17" i="20"/>
  <c r="AX11" i="20"/>
  <c r="G11" i="20"/>
  <c r="AU11" i="20"/>
  <c r="F11" i="20"/>
  <c r="AU12" i="20"/>
  <c r="F12" i="20"/>
  <c r="AX12" i="20"/>
  <c r="G12" i="20"/>
  <c r="AC12" i="4"/>
  <c r="AF12" i="4"/>
  <c r="AD10" i="4"/>
  <c r="G10" i="4"/>
  <c r="AA10" i="4"/>
  <c r="F10" i="4"/>
  <c r="AP9" i="17"/>
  <c r="G9" i="17"/>
  <c r="AM9" i="17"/>
  <c r="F9" i="17"/>
  <c r="AR15" i="17"/>
  <c r="AM9" i="13"/>
  <c r="AJ9" i="13"/>
  <c r="F9" i="13"/>
  <c r="AU9" i="20"/>
  <c r="AX9" i="20"/>
  <c r="B12" i="10"/>
  <c r="B9" i="5"/>
  <c r="B11" i="5"/>
  <c r="G10" i="20"/>
  <c r="G14" i="13"/>
  <c r="G11" i="4"/>
  <c r="G17" i="20"/>
  <c r="F10" i="17"/>
  <c r="G16" i="17"/>
  <c r="G9" i="13"/>
  <c r="F9" i="20"/>
  <c r="F17" i="20"/>
  <c r="F10" i="20"/>
  <c r="F11" i="4"/>
  <c r="F16" i="20"/>
  <c r="G14" i="10"/>
  <c r="F16" i="17"/>
  <c r="B10" i="10"/>
  <c r="F10" i="13"/>
  <c r="G14" i="20"/>
  <c r="G9" i="20"/>
  <c r="B11" i="20"/>
  <c r="G15" i="17"/>
  <c r="G12" i="4"/>
  <c r="G16" i="20"/>
  <c r="B16" i="20"/>
  <c r="F14" i="10"/>
  <c r="B9" i="10"/>
  <c r="F13" i="13"/>
  <c r="B10" i="5"/>
  <c r="F11" i="10"/>
  <c r="B11" i="10"/>
  <c r="F14" i="20"/>
  <c r="G12" i="13"/>
  <c r="B13" i="10"/>
  <c r="F14" i="13"/>
  <c r="B15" i="13"/>
  <c r="F12" i="4"/>
  <c r="G10" i="17"/>
  <c r="B10" i="17"/>
  <c r="B9" i="13"/>
  <c r="AP15" i="13"/>
  <c r="B11" i="13"/>
  <c r="B10" i="13"/>
  <c r="B10" i="20"/>
  <c r="B12" i="20"/>
  <c r="B12" i="4"/>
  <c r="B13" i="13"/>
  <c r="B9" i="17"/>
  <c r="B17" i="20"/>
  <c r="AD11" i="5"/>
  <c r="C11" i="5"/>
  <c r="B12" i="17"/>
  <c r="B15" i="20"/>
  <c r="B15" i="17"/>
  <c r="B11" i="4"/>
  <c r="AD9" i="5"/>
  <c r="H10" i="5"/>
  <c r="H11" i="5"/>
  <c r="C9" i="5"/>
  <c r="H9" i="5"/>
  <c r="B10" i="4"/>
  <c r="C10" i="5"/>
  <c r="AD10" i="5"/>
  <c r="B13" i="20"/>
  <c r="B12" i="13"/>
  <c r="B11" i="17"/>
  <c r="B9" i="20"/>
  <c r="C11" i="20"/>
  <c r="B14" i="10"/>
  <c r="B16" i="17"/>
  <c r="B14" i="13"/>
  <c r="B9" i="4"/>
  <c r="B13" i="17"/>
  <c r="B14" i="17"/>
  <c r="B14" i="20"/>
  <c r="AY16" i="20"/>
  <c r="B18" i="20"/>
  <c r="C12" i="10"/>
  <c r="AM12" i="10"/>
  <c r="AS13" i="17"/>
  <c r="C13" i="17"/>
  <c r="C16" i="20"/>
  <c r="H11" i="4"/>
  <c r="H9" i="4"/>
  <c r="H12" i="4"/>
  <c r="C9" i="4"/>
  <c r="AG9" i="4"/>
  <c r="H10" i="4"/>
  <c r="AM14" i="10"/>
  <c r="C14" i="10"/>
  <c r="C10" i="4"/>
  <c r="AG10" i="4"/>
  <c r="J10" i="5"/>
  <c r="W16" i="5"/>
  <c r="I10" i="5"/>
  <c r="H14" i="10"/>
  <c r="H11" i="10"/>
  <c r="C15" i="20"/>
  <c r="AY15" i="20"/>
  <c r="C17" i="20"/>
  <c r="AY17" i="20"/>
  <c r="AG12" i="4"/>
  <c r="C12" i="4"/>
  <c r="C10" i="20"/>
  <c r="AY10" i="20"/>
  <c r="C10" i="10"/>
  <c r="AY9" i="20"/>
  <c r="H17" i="20"/>
  <c r="H16" i="20"/>
  <c r="H12" i="20"/>
  <c r="C9" i="20"/>
  <c r="H11" i="20"/>
  <c r="H15" i="20"/>
  <c r="H10" i="20"/>
  <c r="H14" i="20"/>
  <c r="H13" i="20"/>
  <c r="H18" i="20"/>
  <c r="H9" i="20"/>
  <c r="C13" i="20"/>
  <c r="AY13" i="20"/>
  <c r="I9" i="5"/>
  <c r="J9" i="5"/>
  <c r="W14" i="5"/>
  <c r="C15" i="17"/>
  <c r="AS15" i="17"/>
  <c r="C9" i="10"/>
  <c r="H13" i="10"/>
  <c r="C12" i="17"/>
  <c r="AS12" i="17"/>
  <c r="H11" i="17"/>
  <c r="H15" i="17"/>
  <c r="H12" i="17"/>
  <c r="AS9" i="17"/>
  <c r="H16" i="17"/>
  <c r="H14" i="17"/>
  <c r="H13" i="17"/>
  <c r="H10" i="17"/>
  <c r="C9" i="17"/>
  <c r="H9" i="17"/>
  <c r="AM13" i="10"/>
  <c r="AP10" i="13"/>
  <c r="C10" i="13"/>
  <c r="AM10" i="10"/>
  <c r="AY11" i="20"/>
  <c r="AP14" i="13"/>
  <c r="C14" i="13"/>
  <c r="AY18" i="20"/>
  <c r="C18" i="20"/>
  <c r="C14" i="17"/>
  <c r="AS14" i="17"/>
  <c r="AS16" i="17"/>
  <c r="C16" i="17"/>
  <c r="AS11" i="17"/>
  <c r="C11" i="17"/>
  <c r="AG11" i="4"/>
  <c r="C11" i="4"/>
  <c r="AM9" i="10"/>
  <c r="H12" i="10"/>
  <c r="AS10" i="17"/>
  <c r="C13" i="10"/>
  <c r="AP11" i="13"/>
  <c r="C11" i="13"/>
  <c r="C11" i="10"/>
  <c r="AY14" i="20"/>
  <c r="C14" i="20"/>
  <c r="AP12" i="13"/>
  <c r="C12" i="13"/>
  <c r="J11" i="5"/>
  <c r="W18" i="5"/>
  <c r="I11" i="5"/>
  <c r="H10" i="10"/>
  <c r="H9" i="10"/>
  <c r="C10" i="17"/>
  <c r="AP13" i="13"/>
  <c r="C13" i="13"/>
  <c r="AY12" i="20"/>
  <c r="C12" i="20"/>
  <c r="H15" i="13"/>
  <c r="AP9" i="13"/>
  <c r="H13" i="13"/>
  <c r="H11" i="13"/>
  <c r="C9" i="13"/>
  <c r="H12" i="13"/>
  <c r="H10" i="13"/>
  <c r="H9" i="13"/>
  <c r="H14" i="13"/>
  <c r="AM11" i="10"/>
  <c r="C15" i="13"/>
  <c r="J12" i="13"/>
  <c r="AD24" i="13"/>
  <c r="I12" i="13"/>
  <c r="I10" i="10"/>
  <c r="J10" i="10"/>
  <c r="AA19" i="10"/>
  <c r="J14" i="13"/>
  <c r="AD28" i="13"/>
  <c r="I14" i="13"/>
  <c r="I15" i="13"/>
  <c r="J15" i="13"/>
  <c r="AD30" i="13"/>
  <c r="J10" i="17"/>
  <c r="AG21" i="17"/>
  <c r="I10" i="17"/>
  <c r="I9" i="20"/>
  <c r="J9" i="20"/>
  <c r="AD21" i="20"/>
  <c r="J10" i="20"/>
  <c r="AD22" i="20"/>
  <c r="I10" i="20"/>
  <c r="I12" i="20"/>
  <c r="J12" i="20"/>
  <c r="AD25" i="20"/>
  <c r="J12" i="4"/>
  <c r="X21" i="4"/>
  <c r="I12" i="4"/>
  <c r="I9" i="13"/>
  <c r="J9" i="13"/>
  <c r="AD18" i="13"/>
  <c r="J11" i="13"/>
  <c r="AD22" i="13"/>
  <c r="I11" i="13"/>
  <c r="J13" i="17"/>
  <c r="AG27" i="17"/>
  <c r="I13" i="17"/>
  <c r="J12" i="17"/>
  <c r="AG25" i="17"/>
  <c r="I12" i="17"/>
  <c r="I18" i="20"/>
  <c r="J18" i="20"/>
  <c r="AD34" i="20"/>
  <c r="I15" i="20"/>
  <c r="J15" i="20"/>
  <c r="AD30" i="20"/>
  <c r="I16" i="20"/>
  <c r="J16" i="20"/>
  <c r="AD31" i="20"/>
  <c r="I11" i="10"/>
  <c r="J11" i="10"/>
  <c r="AA21" i="10"/>
  <c r="J10" i="4"/>
  <c r="X17" i="4"/>
  <c r="I10" i="4"/>
  <c r="I9" i="4"/>
  <c r="J9" i="4"/>
  <c r="X15" i="4"/>
  <c r="J10" i="13"/>
  <c r="AD20" i="13"/>
  <c r="I10" i="13"/>
  <c r="J9" i="10"/>
  <c r="AA17" i="10"/>
  <c r="I9" i="10"/>
  <c r="I12" i="10"/>
  <c r="J12" i="10"/>
  <c r="AA23" i="10"/>
  <c r="J9" i="17"/>
  <c r="AG19" i="17"/>
  <c r="I9" i="17"/>
  <c r="J14" i="17"/>
  <c r="AG29" i="17"/>
  <c r="I14" i="17"/>
  <c r="J15" i="17"/>
  <c r="AG31" i="17"/>
  <c r="I15" i="17"/>
  <c r="J13" i="10"/>
  <c r="AA25" i="10"/>
  <c r="I13" i="10"/>
  <c r="I13" i="20"/>
  <c r="J13" i="20"/>
  <c r="AD27" i="20"/>
  <c r="J11" i="20"/>
  <c r="AD24" i="20"/>
  <c r="I11" i="20"/>
  <c r="I17" i="20"/>
  <c r="J17" i="20"/>
  <c r="AD33" i="20"/>
  <c r="J14" i="10"/>
  <c r="AA27" i="10"/>
  <c r="I14" i="10"/>
  <c r="I11" i="4"/>
  <c r="J11" i="4"/>
  <c r="X19" i="4"/>
  <c r="I13" i="13"/>
  <c r="J13" i="13"/>
  <c r="AD26" i="13"/>
  <c r="I16" i="17"/>
  <c r="J16" i="17"/>
  <c r="AG33" i="17"/>
  <c r="J11" i="17"/>
  <c r="AG23" i="17"/>
  <c r="I11" i="17"/>
  <c r="J14" i="20"/>
  <c r="AD28" i="20"/>
  <c r="I14" i="20"/>
  <c r="O12" i="6"/>
  <c r="U10" i="6"/>
  <c r="Q12" i="6"/>
  <c r="AF12" i="6"/>
  <c r="W13" i="6"/>
  <c r="AI13" i="6"/>
  <c r="E12" i="6"/>
  <c r="AD13" i="6"/>
  <c r="X10" i="6"/>
  <c r="W9" i="6"/>
  <c r="N12" i="6"/>
  <c r="O11" i="6"/>
  <c r="AD11" i="6"/>
  <c r="Q11" i="6"/>
  <c r="X9" i="6"/>
  <c r="AG13" i="6"/>
  <c r="E11" i="6"/>
  <c r="W11" i="6"/>
  <c r="R12" i="6"/>
  <c r="E9" i="6"/>
  <c r="Q9" i="6"/>
  <c r="E10" i="6"/>
  <c r="O9" i="6"/>
  <c r="AF10" i="6"/>
  <c r="AD12" i="6"/>
  <c r="AD10" i="6"/>
  <c r="AF13" i="6"/>
  <c r="F13" i="6"/>
  <c r="AI10" i="6"/>
  <c r="AG10" i="6"/>
  <c r="F10" i="6"/>
  <c r="AF9" i="6"/>
  <c r="AG11" i="6"/>
  <c r="G13" i="6"/>
  <c r="AI12" i="6"/>
  <c r="AI11" i="6"/>
  <c r="AF11" i="6"/>
  <c r="F11" i="6"/>
  <c r="F12" i="6"/>
  <c r="AG12" i="6"/>
  <c r="AG9" i="6"/>
  <c r="AI9" i="6"/>
  <c r="AD9" i="6"/>
  <c r="G10" i="6"/>
  <c r="G12" i="6"/>
  <c r="F9" i="6"/>
  <c r="G11" i="6"/>
  <c r="G9" i="6"/>
  <c r="B10" i="6"/>
  <c r="B12" i="6"/>
  <c r="B11" i="6"/>
  <c r="B9" i="6"/>
  <c r="B13" i="6"/>
  <c r="H11" i="6"/>
  <c r="J11" i="6"/>
  <c r="C13" i="6"/>
  <c r="AJ11" i="6"/>
  <c r="C10" i="6"/>
  <c r="H13" i="6"/>
  <c r="J13" i="6"/>
  <c r="AJ10" i="6"/>
  <c r="C12" i="6"/>
  <c r="H12" i="6"/>
  <c r="C11" i="6"/>
  <c r="H10" i="6"/>
  <c r="J10" i="6"/>
  <c r="H9" i="6"/>
  <c r="AJ9" i="6"/>
  <c r="AJ12" i="6"/>
  <c r="C9" i="6"/>
  <c r="AJ13" i="6"/>
  <c r="J12" i="6"/>
  <c r="I12" i="6"/>
  <c r="I10" i="6"/>
  <c r="I11" i="6"/>
  <c r="I9" i="6"/>
  <c r="J9" i="6"/>
  <c r="I13" i="6"/>
</calcChain>
</file>

<file path=xl/sharedStrings.xml><?xml version="1.0" encoding="utf-8"?>
<sst xmlns="http://schemas.openxmlformats.org/spreadsheetml/2006/main" count="705" uniqueCount="69">
  <si>
    <t xml:space="preserve">Jeder gegen Jeden (4) </t>
  </si>
  <si>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</si>
  <si>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</si>
  <si>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</si>
  <si>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</si>
  <si>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</si>
  <si>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</si>
  <si>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</si>
  <si>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</si>
  <si>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</si>
  <si>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</si>
  <si>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</si>
  <si>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</si>
  <si>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</si>
  <si>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</si>
  <si>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</si>
  <si>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</si>
  <si>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</si>
  <si>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</si>
  <si>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Punkte</t>
  </si>
  <si>
    <t>Teilnehmer 5:</t>
  </si>
  <si>
    <t>5. Platz</t>
  </si>
  <si>
    <t>Teilnehmer 6:</t>
  </si>
  <si>
    <t>4.Platz</t>
  </si>
  <si>
    <t>5.Platz</t>
  </si>
  <si>
    <t>6.Platz</t>
  </si>
  <si>
    <t xml:space="preserve">Jeder gegen Jeden (6) </t>
  </si>
  <si>
    <t>6. Platz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</si>
  <si>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</si>
  <si>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</si>
  <si>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</si>
  <si>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</si>
  <si>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</si>
  <si>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</si>
  <si>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Copyright by Th. Karker</t>
  </si>
  <si>
    <t>4. Satz</t>
  </si>
  <si>
    <t>5. Satz</t>
  </si>
  <si>
    <t>Runde 1</t>
  </si>
  <si>
    <t>Runde 3</t>
  </si>
  <si>
    <t>Runde 5</t>
  </si>
  <si>
    <t>Runde 7</t>
  </si>
  <si>
    <t>Runde 9</t>
  </si>
  <si>
    <t>2. Pl.</t>
  </si>
  <si>
    <t>Runde 2</t>
  </si>
  <si>
    <t>Runde 4</t>
  </si>
  <si>
    <t>Runde 6</t>
  </si>
  <si>
    <t>Runde 8</t>
  </si>
  <si>
    <t>3. Pl.</t>
  </si>
  <si>
    <t>4. Pl.</t>
  </si>
  <si>
    <t>5. Pl.</t>
  </si>
  <si>
    <t>6. Pl.</t>
  </si>
  <si>
    <t>7. Pl.</t>
  </si>
  <si>
    <t>8. Pl.</t>
  </si>
  <si>
    <t>Teilnehmer 9:</t>
  </si>
  <si>
    <t>9. Pl.</t>
  </si>
  <si>
    <t>Teilnehmer 10:</t>
  </si>
  <si>
    <t>10. Pl.</t>
  </si>
  <si>
    <t>Teilnehmer</t>
  </si>
  <si>
    <t xml:space="preserve">Jeder gegen Jeden (10) </t>
  </si>
  <si>
    <r>
      <rPr>
        <sz val="11"/>
        <color indexed="8"/>
        <rFont val="Arial"/>
        <family val="2"/>
      </rPr>
      <t>Satz-
punkte</t>
    </r>
  </si>
  <si>
    <t>Diff</t>
  </si>
  <si>
    <t xml:space="preserve">Nur braun hinterlegte Zellen ausfüllen! </t>
  </si>
  <si>
    <t>1. Pl.</t>
  </si>
  <si>
    <t>Alessandro Saito</t>
  </si>
  <si>
    <t>U11_Gr2_Knaben: Jeder gegen Jeden</t>
  </si>
  <si>
    <t>Neal Märki</t>
  </si>
  <si>
    <t>Jorin Anderhub</t>
  </si>
  <si>
    <t>Noah Meier</t>
  </si>
  <si>
    <t>Leo Flubacher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</si>
</sst>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\:mm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4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21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39"/>
      </patternFill>
    </fill>
    <fill>
      <patternFill patternType="solid">
        <fgColor indexed="11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1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9" tint="-0.249977111117893"/>
        <bgColor indexed="35"/>
      </patternFill>
    </fill>
    <fill>
      <patternFill patternType="solid">
        <fgColor theme="9" tint="-0.249977111117893"/>
        <bgColor indexed="39"/>
      </patternFill>
    </fill>
    <fill>
      <patternFill patternType="solid">
        <fgColor rgb="FFFFFF00"/>
        <bgColor indexed="37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3" fillId="0" borderId="0"/>
  </cellStyleXfs>
  <cellXfs count="49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" fillId="2" borderId="3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" fontId="11" fillId="7" borderId="1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1" fontId="11" fillId="7" borderId="15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11" fillId="7" borderId="18" xfId="0" applyNumberFormat="1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7" borderId="23" xfId="0" applyNumberFormat="1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7" fillId="2" borderId="22" xfId="0" applyFont="1" applyFill="1" applyBorder="1" applyAlignment="1">
      <alignment horizontal="center"/>
    </xf>
    <xf numFmtId="0" fontId="0" fillId="2" borderId="26" xfId="0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/>
    <xf numFmtId="0" fontId="12" fillId="8" borderId="3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19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1" fontId="11" fillId="7" borderId="39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1" fontId="11" fillId="7" borderId="38" xfId="0" applyNumberFormat="1" applyFont="1" applyFill="1" applyBorder="1" applyAlignment="1">
      <alignment horizontal="center" vertical="center"/>
    </xf>
    <xf numFmtId="1" fontId="10" fillId="7" borderId="37" xfId="0" applyNumberFormat="1" applyFont="1" applyFill="1" applyBorder="1" applyAlignment="1">
      <alignment horizontal="center" vertical="center"/>
    </xf>
    <xf numFmtId="1" fontId="11" fillId="7" borderId="3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" fillId="2" borderId="26" xfId="0" applyFont="1" applyFill="1" applyBorder="1"/>
    <xf numFmtId="0" fontId="2" fillId="9" borderId="1" xfId="0" applyFont="1" applyFill="1" applyBorder="1"/>
    <xf numFmtId="0" fontId="2" fillId="9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9" borderId="22" xfId="0" applyFont="1" applyFill="1" applyBorder="1" applyAlignment="1">
      <alignment vertical="center"/>
    </xf>
    <xf numFmtId="1" fontId="10" fillId="7" borderId="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0" borderId="40" xfId="1" applyFont="1" applyFill="1" applyBorder="1" applyAlignment="1">
      <alignment horizontal="center" vertical="center"/>
    </xf>
    <xf numFmtId="0" fontId="17" fillId="11" borderId="41" xfId="1" applyFont="1" applyFill="1" applyBorder="1" applyAlignment="1">
      <alignment horizontal="center" vertical="center"/>
    </xf>
    <xf numFmtId="0" fontId="12" fillId="12" borderId="42" xfId="1" applyFont="1" applyFill="1" applyBorder="1" applyAlignment="1">
      <alignment horizontal="center" vertical="center"/>
    </xf>
    <xf numFmtId="0" fontId="12" fillId="12" borderId="43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3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1" fontId="18" fillId="14" borderId="48" xfId="1" applyNumberFormat="1" applyFont="1" applyFill="1" applyBorder="1" applyAlignment="1">
      <alignment horizontal="center" vertical="center"/>
    </xf>
    <xf numFmtId="0" fontId="17" fillId="14" borderId="49" xfId="1" applyFont="1" applyFill="1" applyBorder="1" applyAlignment="1">
      <alignment horizontal="center" vertical="center"/>
    </xf>
    <xf numFmtId="1" fontId="18" fillId="14" borderId="50" xfId="1" applyNumberFormat="1" applyFont="1" applyFill="1" applyBorder="1" applyAlignment="1">
      <alignment horizontal="center" vertical="center"/>
    </xf>
    <xf numFmtId="1" fontId="18" fillId="14" borderId="51" xfId="1" applyNumberFormat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4" borderId="53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1" fontId="18" fillId="14" borderId="47" xfId="1" applyNumberFormat="1" applyFont="1" applyFill="1" applyBorder="1" applyAlignment="1">
      <alignment horizontal="center" vertical="center"/>
    </xf>
    <xf numFmtId="0" fontId="17" fillId="13" borderId="41" xfId="1" applyFont="1" applyFill="1" applyBorder="1" applyAlignment="1">
      <alignment horizontal="center" vertical="center"/>
    </xf>
    <xf numFmtId="0" fontId="17" fillId="13" borderId="49" xfId="1" applyFont="1" applyFill="1" applyBorder="1" applyAlignment="1">
      <alignment horizontal="center" vertical="center"/>
    </xf>
    <xf numFmtId="0" fontId="17" fillId="13" borderId="50" xfId="1" applyFont="1" applyFill="1" applyBorder="1" applyAlignment="1">
      <alignment horizontal="center" vertical="center"/>
    </xf>
    <xf numFmtId="1" fontId="18" fillId="14" borderId="41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4" borderId="49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2" xfId="1" applyNumberFormat="1" applyFont="1" applyFill="1" applyBorder="1" applyAlignment="1">
      <alignment horizontal="center" vertical="center"/>
    </xf>
    <xf numFmtId="1" fontId="18" fillId="13" borderId="41" xfId="1" applyNumberFormat="1" applyFont="1" applyFill="1" applyBorder="1" applyAlignment="1">
      <alignment horizontal="center" vertical="center"/>
    </xf>
    <xf numFmtId="1" fontId="18" fillId="13" borderId="49" xfId="1" applyNumberFormat="1" applyFont="1" applyFill="1" applyBorder="1" applyAlignment="1">
      <alignment horizontal="center" vertical="center"/>
    </xf>
    <xf numFmtId="1" fontId="18" fillId="13" borderId="50" xfId="1" applyNumberFormat="1" applyFont="1" applyFill="1" applyBorder="1" applyAlignment="1">
      <alignment horizontal="center" vertical="center"/>
    </xf>
    <xf numFmtId="1" fontId="18" fillId="14" borderId="56" xfId="1" applyNumberFormat="1" applyFont="1" applyFill="1" applyBorder="1" applyAlignment="1">
      <alignment horizontal="center" vertical="center"/>
    </xf>
    <xf numFmtId="1" fontId="18" fillId="14" borderId="57" xfId="1" applyNumberFormat="1" applyFont="1" applyFill="1" applyBorder="1" applyAlignment="1">
      <alignment horizontal="center" vertical="center"/>
    </xf>
    <xf numFmtId="0" fontId="17" fillId="13" borderId="55" xfId="1" applyFont="1" applyFill="1" applyBorder="1" applyAlignment="1">
      <alignment horizontal="center" vertical="center"/>
    </xf>
    <xf numFmtId="0" fontId="17" fillId="13" borderId="52" xfId="1" applyFont="1" applyFill="1" applyBorder="1" applyAlignment="1">
      <alignment horizontal="center" vertical="center"/>
    </xf>
    <xf numFmtId="0" fontId="17" fillId="13" borderId="58" xfId="1" applyFont="1" applyFill="1" applyBorder="1" applyAlignment="1">
      <alignment horizontal="center" vertical="center"/>
    </xf>
    <xf numFmtId="0" fontId="2" fillId="15" borderId="0" xfId="1" applyFont="1" applyFill="1" applyAlignment="1">
      <alignment vertical="center"/>
    </xf>
    <xf numFmtId="0" fontId="2" fillId="15" borderId="59" xfId="1" applyFont="1" applyFill="1" applyBorder="1"/>
    <xf numFmtId="10" fontId="4" fillId="16" borderId="60" xfId="1" applyNumberFormat="1" applyFont="1" applyFill="1" applyBorder="1" applyAlignment="1">
      <alignment horizontal="center" vertical="center"/>
    </xf>
    <xf numFmtId="0" fontId="4" fillId="16" borderId="61" xfId="1" applyFont="1" applyFill="1" applyBorder="1" applyAlignment="1">
      <alignment horizontal="center" vertical="center"/>
    </xf>
    <xf numFmtId="0" fontId="17" fillId="16" borderId="41" xfId="1" applyFont="1" applyFill="1" applyBorder="1" applyAlignment="1">
      <alignment horizontal="center" vertical="center"/>
    </xf>
    <xf numFmtId="1" fontId="4" fillId="16" borderId="62" xfId="1" applyNumberFormat="1" applyFont="1" applyFill="1" applyBorder="1" applyAlignment="1">
      <alignment horizontal="center" vertical="center"/>
    </xf>
    <xf numFmtId="0" fontId="4" fillId="16" borderId="41" xfId="1" applyFont="1" applyFill="1" applyBorder="1" applyAlignment="1">
      <alignment horizontal="center" vertical="center"/>
    </xf>
    <xf numFmtId="0" fontId="4" fillId="16" borderId="63" xfId="1" applyFont="1" applyFill="1" applyBorder="1" applyAlignment="1">
      <alignment horizontal="center" vertical="center"/>
    </xf>
    <xf numFmtId="0" fontId="16" fillId="16" borderId="61" xfId="1" applyFont="1" applyFill="1" applyBorder="1" applyAlignment="1">
      <alignment horizontal="center" vertical="center"/>
    </xf>
    <xf numFmtId="0" fontId="17" fillId="16" borderId="62" xfId="1" applyFont="1" applyFill="1" applyBorder="1" applyAlignment="1">
      <alignment horizontal="center" vertical="center"/>
    </xf>
    <xf numFmtId="0" fontId="4" fillId="16" borderId="64" xfId="1" applyFont="1" applyFill="1" applyBorder="1" applyAlignment="1">
      <alignment horizontal="center" vertical="center"/>
    </xf>
    <xf numFmtId="0" fontId="4" fillId="16" borderId="62" xfId="1" applyFont="1" applyFill="1" applyBorder="1" applyAlignment="1">
      <alignment horizontal="center" vertical="center"/>
    </xf>
    <xf numFmtId="0" fontId="16" fillId="16" borderId="62" xfId="1" applyFont="1" applyFill="1" applyBorder="1" applyAlignment="1">
      <alignment horizontal="center" vertical="center"/>
    </xf>
    <xf numFmtId="0" fontId="17" fillId="17" borderId="41" xfId="1" applyFont="1" applyFill="1" applyBorder="1" applyAlignment="1">
      <alignment horizontal="center" vertical="center"/>
    </xf>
    <xf numFmtId="0" fontId="17" fillId="17" borderId="65" xfId="1" applyFont="1" applyFill="1" applyBorder="1" applyAlignment="1">
      <alignment horizontal="center" vertical="center"/>
    </xf>
    <xf numFmtId="0" fontId="17" fillId="17" borderId="62" xfId="1" applyFont="1" applyFill="1" applyBorder="1" applyAlignment="1">
      <alignment horizontal="center" vertical="center"/>
    </xf>
    <xf numFmtId="1" fontId="2" fillId="16" borderId="41" xfId="1" applyNumberFormat="1" applyFont="1" applyFill="1" applyBorder="1" applyAlignment="1">
      <alignment horizontal="center" vertical="center"/>
    </xf>
    <xf numFmtId="10" fontId="4" fillId="16" borderId="62" xfId="1" applyNumberFormat="1" applyFont="1" applyFill="1" applyBorder="1" applyAlignment="1">
      <alignment horizontal="center" vertical="center"/>
    </xf>
    <xf numFmtId="1" fontId="18" fillId="18" borderId="49" xfId="1" applyNumberFormat="1" applyFont="1" applyFill="1" applyBorder="1" applyAlignment="1">
      <alignment horizontal="center" vertical="center"/>
    </xf>
    <xf numFmtId="1" fontId="18" fillId="18" borderId="41" xfId="1" applyNumberFormat="1" applyFont="1" applyFill="1" applyBorder="1" applyAlignment="1">
      <alignment horizontal="center" vertical="center"/>
    </xf>
    <xf numFmtId="0" fontId="17" fillId="18" borderId="49" xfId="1" applyFont="1" applyFill="1" applyBorder="1" applyAlignment="1">
      <alignment horizontal="center" vertical="center"/>
    </xf>
    <xf numFmtId="1" fontId="18" fillId="18" borderId="50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19" borderId="49" xfId="1" applyFont="1" applyFill="1" applyBorder="1" applyAlignment="1">
      <alignment horizontal="center" vertical="center"/>
    </xf>
    <xf numFmtId="1" fontId="18" fillId="19" borderId="49" xfId="1" applyNumberFormat="1" applyFont="1" applyFill="1" applyBorder="1" applyAlignment="1">
      <alignment horizontal="center" vertical="center"/>
    </xf>
    <xf numFmtId="1" fontId="4" fillId="16" borderId="4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2" fillId="20" borderId="59" xfId="1" applyFont="1" applyFill="1" applyBorder="1" applyAlignment="1">
      <alignment horizontal="center" vertical="center"/>
    </xf>
    <xf numFmtId="0" fontId="17" fillId="21" borderId="41" xfId="1" applyFont="1" applyFill="1" applyBorder="1" applyAlignment="1">
      <alignment horizontal="center" vertical="center"/>
    </xf>
    <xf numFmtId="0" fontId="4" fillId="21" borderId="63" xfId="1" applyFont="1" applyFill="1" applyBorder="1" applyAlignment="1">
      <alignment horizontal="center" vertical="center"/>
    </xf>
    <xf numFmtId="0" fontId="4" fillId="21" borderId="62" xfId="1" applyFont="1" applyFill="1" applyBorder="1" applyAlignment="1">
      <alignment horizontal="center" vertical="center"/>
    </xf>
    <xf numFmtId="0" fontId="17" fillId="21" borderId="62" xfId="1" applyFont="1" applyFill="1" applyBorder="1" applyAlignment="1">
      <alignment horizontal="center" vertical="center"/>
    </xf>
    <xf numFmtId="0" fontId="4" fillId="21" borderId="41" xfId="1" applyFont="1" applyFill="1" applyBorder="1" applyAlignment="1">
      <alignment horizontal="center" vertical="center"/>
    </xf>
    <xf numFmtId="0" fontId="4" fillId="21" borderId="64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0" borderId="66" xfId="1" applyFont="1" applyFill="1" applyBorder="1"/>
    <xf numFmtId="0" fontId="2" fillId="20" borderId="67" xfId="1" applyFont="1" applyFill="1" applyBorder="1"/>
    <xf numFmtId="0" fontId="2" fillId="20" borderId="67" xfId="1" applyFont="1" applyFill="1" applyBorder="1" applyAlignment="1">
      <alignment vertical="center"/>
    </xf>
    <xf numFmtId="0" fontId="2" fillId="20" borderId="68" xfId="1" applyFont="1" applyFill="1" applyBorder="1"/>
    <xf numFmtId="0" fontId="2" fillId="20" borderId="69" xfId="1" applyFont="1" applyFill="1" applyBorder="1"/>
    <xf numFmtId="0" fontId="2" fillId="20" borderId="70" xfId="1" applyFont="1" applyFill="1" applyBorder="1"/>
    <xf numFmtId="0" fontId="2" fillId="20" borderId="0" xfId="1" applyFont="1" applyFill="1"/>
    <xf numFmtId="0" fontId="2" fillId="20" borderId="0" xfId="1" applyFont="1" applyFill="1" applyAlignment="1">
      <alignment horizontal="left" vertical="center"/>
    </xf>
    <xf numFmtId="0" fontId="2" fillId="20" borderId="0" xfId="1" applyFont="1" applyFill="1" applyAlignment="1">
      <alignment vertical="center"/>
    </xf>
    <xf numFmtId="0" fontId="1" fillId="20" borderId="0" xfId="1" applyFont="1" applyFill="1" applyAlignment="1">
      <alignment horizontal="center" vertical="center" textRotation="90"/>
    </xf>
    <xf numFmtId="0" fontId="5" fillId="20" borderId="0" xfId="1" applyFont="1" applyFill="1" applyAlignment="1" applyProtection="1">
      <alignment horizontal="center" vertical="center"/>
      <protection locked="0"/>
    </xf>
    <xf numFmtId="0" fontId="20" fillId="20" borderId="0" xfId="1" applyFont="1" applyFill="1" applyAlignment="1">
      <alignment horizontal="center" textRotation="90"/>
    </xf>
    <xf numFmtId="0" fontId="1" fillId="20" borderId="0" xfId="1" applyFont="1" applyFill="1" applyAlignment="1">
      <alignment horizontal="center" vertical="center"/>
    </xf>
    <xf numFmtId="0" fontId="1" fillId="20" borderId="0" xfId="1" applyFont="1" applyFill="1"/>
    <xf numFmtId="0" fontId="2" fillId="20" borderId="0" xfId="1" applyFont="1" applyFill="1" applyBorder="1"/>
    <xf numFmtId="0" fontId="2" fillId="20" borderId="71" xfId="1" applyFont="1" applyFill="1" applyBorder="1"/>
    <xf numFmtId="0" fontId="2" fillId="20" borderId="0" xfId="1" applyFont="1" applyFill="1" applyAlignment="1">
      <alignment horizontal="right" vertical="center"/>
    </xf>
    <xf numFmtId="0" fontId="9" fillId="20" borderId="0" xfId="1" applyFont="1" applyFill="1" applyAlignment="1">
      <alignment horizontal="center" textRotation="90"/>
    </xf>
    <xf numFmtId="0" fontId="24" fillId="20" borderId="0" xfId="1" applyFont="1" applyFill="1"/>
    <xf numFmtId="0" fontId="9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vertical="center"/>
    </xf>
    <xf numFmtId="0" fontId="2" fillId="20" borderId="71" xfId="1" applyFont="1" applyFill="1" applyBorder="1" applyAlignment="1">
      <alignment vertical="center"/>
    </xf>
    <xf numFmtId="0" fontId="8" fillId="20" borderId="0" xfId="1" applyFont="1" applyFill="1" applyAlignment="1">
      <alignment horizontal="center" textRotation="90"/>
    </xf>
    <xf numFmtId="0" fontId="1" fillId="20" borderId="72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/>
    </xf>
    <xf numFmtId="0" fontId="17" fillId="20" borderId="0" xfId="1" applyFont="1" applyFill="1" applyBorder="1" applyAlignment="1">
      <alignment horizontal="center" vertical="center"/>
    </xf>
    <xf numFmtId="0" fontId="19" fillId="20" borderId="0" xfId="1" applyFont="1" applyFill="1" applyBorder="1"/>
    <xf numFmtId="0" fontId="19" fillId="20" borderId="0" xfId="1" applyFont="1" applyFill="1" applyBorder="1" applyAlignment="1" applyProtection="1">
      <alignment horizontal="center" vertical="center"/>
      <protection locked="0"/>
    </xf>
    <xf numFmtId="0" fontId="19" fillId="20" borderId="0" xfId="1" applyFont="1" applyFill="1" applyBorder="1" applyAlignment="1">
      <alignment vertical="center"/>
    </xf>
    <xf numFmtId="0" fontId="17" fillId="20" borderId="0" xfId="1" applyFont="1" applyFill="1" applyAlignment="1">
      <alignment horizontal="center" vertical="center"/>
    </xf>
    <xf numFmtId="0" fontId="19" fillId="20" borderId="0" xfId="1" applyFont="1" applyFill="1" applyAlignment="1" applyProtection="1">
      <alignment horizontal="center" vertical="center"/>
      <protection locked="0"/>
    </xf>
    <xf numFmtId="0" fontId="19" fillId="20" borderId="0" xfId="1" applyFont="1" applyFill="1"/>
    <xf numFmtId="0" fontId="17" fillId="20" borderId="72" xfId="1" applyFont="1" applyFill="1" applyBorder="1" applyAlignment="1">
      <alignment horizontal="center" vertical="center"/>
    </xf>
    <xf numFmtId="0" fontId="19" fillId="20" borderId="0" xfId="1" applyFont="1" applyFill="1" applyAlignment="1">
      <alignment vertical="center"/>
    </xf>
    <xf numFmtId="0" fontId="2" fillId="20" borderId="0" xfId="1" applyFont="1" applyFill="1" applyAlignment="1">
      <alignment horizontal="center" vertical="center"/>
    </xf>
    <xf numFmtId="0" fontId="19" fillId="20" borderId="0" xfId="1" applyFont="1" applyFill="1" applyAlignment="1">
      <alignment horizontal="right" vertical="center"/>
    </xf>
    <xf numFmtId="0" fontId="17" fillId="20" borderId="59" xfId="1" applyFont="1" applyFill="1" applyBorder="1" applyAlignment="1">
      <alignment horizontal="center" vertical="center"/>
    </xf>
    <xf numFmtId="0" fontId="7" fillId="20" borderId="59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" fillId="20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21" fillId="20" borderId="0" xfId="1" applyFont="1" applyFill="1" applyAlignment="1">
      <alignment horizontal="center" vertical="center"/>
    </xf>
    <xf numFmtId="0" fontId="1" fillId="22" borderId="0" xfId="1" applyFont="1" applyFill="1" applyAlignment="1">
      <alignment vertical="center"/>
    </xf>
    <xf numFmtId="0" fontId="7" fillId="20" borderId="59" xfId="1" applyFont="1" applyFill="1" applyBorder="1" applyAlignment="1">
      <alignment horizontal="center"/>
    </xf>
    <xf numFmtId="0" fontId="1" fillId="20" borderId="59" xfId="1" applyFont="1" applyFill="1" applyBorder="1"/>
    <xf numFmtId="0" fontId="14" fillId="20" borderId="59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0" borderId="0" xfId="1" applyFont="1" applyFill="1" applyAlignment="1" applyProtection="1">
      <alignment horizontal="left" vertical="center"/>
      <protection locked="0"/>
    </xf>
    <xf numFmtId="0" fontId="4" fillId="20" borderId="0" xfId="1" applyFont="1" applyFill="1" applyAlignment="1">
      <alignment horizontal="right" vertical="center"/>
    </xf>
    <xf numFmtId="0" fontId="2" fillId="20" borderId="59" xfId="1" applyFont="1" applyFill="1" applyBorder="1"/>
    <xf numFmtId="0" fontId="0" fillId="2" borderId="3" xfId="0" applyFill="1" applyBorder="1" applyAlignment="1"/>
    <xf numFmtId="0" fontId="2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1" fillId="20" borderId="0" xfId="1" applyFont="1" applyFill="1" applyBorder="1"/>
    <xf numFmtId="0" fontId="9" fillId="20" borderId="0" xfId="1" applyFont="1" applyFill="1" applyAlignment="1">
      <alignment horizontal="center" vertical="center"/>
    </xf>
    <xf numFmtId="0" fontId="2" fillId="20" borderId="73" xfId="1" applyFont="1" applyFill="1" applyBorder="1"/>
    <xf numFmtId="0" fontId="13" fillId="20" borderId="0" xfId="1" applyFont="1" applyFill="1" applyBorder="1" applyAlignment="1">
      <alignment horizontal="center"/>
    </xf>
    <xf numFmtId="0" fontId="26" fillId="23" borderId="0" xfId="1" applyFont="1" applyFill="1" applyBorder="1" applyAlignment="1">
      <alignment horizontal="center" vertical="center"/>
    </xf>
    <xf numFmtId="0" fontId="25" fillId="20" borderId="0" xfId="1" applyFont="1" applyFill="1" applyAlignment="1">
      <alignment horizontal="center"/>
    </xf>
    <xf numFmtId="0" fontId="1" fillId="20" borderId="22" xfId="1" applyFont="1" applyFill="1" applyBorder="1"/>
    <xf numFmtId="0" fontId="26" fillId="23" borderId="74" xfId="1" applyFont="1" applyFill="1" applyBorder="1" applyAlignment="1">
      <alignment horizontal="center" vertical="center"/>
    </xf>
    <xf numFmtId="0" fontId="1" fillId="24" borderId="0" xfId="1" applyFont="1" applyFill="1" applyAlignment="1">
      <alignment vertical="center"/>
    </xf>
    <xf numFmtId="0" fontId="17" fillId="25" borderId="0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1" borderId="41" xfId="1" applyNumberFormat="1" applyFont="1" applyFill="1" applyBorder="1" applyAlignment="1">
      <alignment horizontal="center" vertical="center"/>
    </xf>
    <xf numFmtId="0" fontId="16" fillId="21" borderId="61" xfId="1" applyFont="1" applyFill="1" applyBorder="1" applyAlignment="1">
      <alignment horizontal="center" vertical="center"/>
    </xf>
    <xf numFmtId="0" fontId="17" fillId="26" borderId="4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17" fillId="26" borderId="47" xfId="1" applyFont="1" applyFill="1" applyBorder="1" applyAlignment="1">
      <alignment horizontal="center" vertical="center"/>
    </xf>
    <xf numFmtId="1" fontId="18" fillId="14" borderId="75" xfId="1" applyNumberFormat="1" applyFont="1" applyFill="1" applyBorder="1" applyAlignment="1">
      <alignment horizontal="center" vertical="center"/>
    </xf>
    <xf numFmtId="0" fontId="12" fillId="12" borderId="76" xfId="1" applyFont="1" applyFill="1" applyBorder="1" applyAlignment="1">
      <alignment horizontal="center" vertical="center"/>
    </xf>
    <xf numFmtId="0" fontId="17" fillId="26" borderId="41" xfId="1" applyFont="1" applyFill="1" applyBorder="1" applyAlignment="1">
      <alignment horizontal="center" vertical="center"/>
    </xf>
    <xf numFmtId="0" fontId="17" fillId="26" borderId="49" xfId="1" applyFont="1" applyFill="1" applyBorder="1" applyAlignment="1">
      <alignment horizontal="center" vertical="center"/>
    </xf>
    <xf numFmtId="0" fontId="17" fillId="26" borderId="77" xfId="1" applyFont="1" applyFill="1" applyBorder="1" applyAlignment="1">
      <alignment horizontal="center" vertical="center"/>
    </xf>
    <xf numFmtId="1" fontId="18" fillId="14" borderId="77" xfId="1" applyNumberFormat="1" applyFont="1" applyFill="1" applyBorder="1" applyAlignment="1">
      <alignment horizontal="center" vertical="center"/>
    </xf>
    <xf numFmtId="0" fontId="12" fillId="12" borderId="78" xfId="1" applyFont="1" applyFill="1" applyBorder="1" applyAlignment="1">
      <alignment horizontal="center" vertical="center"/>
    </xf>
    <xf numFmtId="1" fontId="18" fillId="26" borderId="41" xfId="1" applyNumberFormat="1" applyFont="1" applyFill="1" applyBorder="1" applyAlignment="1">
      <alignment horizontal="center" vertical="center"/>
    </xf>
    <xf numFmtId="1" fontId="18" fillId="26" borderId="49" xfId="1" applyNumberFormat="1" applyFont="1" applyFill="1" applyBorder="1" applyAlignment="1">
      <alignment horizontal="center" vertical="center"/>
    </xf>
    <xf numFmtId="1" fontId="18" fillId="26" borderId="77" xfId="1" applyNumberFormat="1" applyFont="1" applyFill="1" applyBorder="1" applyAlignment="1">
      <alignment horizontal="center" vertical="center"/>
    </xf>
    <xf numFmtId="0" fontId="16" fillId="21" borderId="41" xfId="1" applyFont="1" applyFill="1" applyBorder="1" applyAlignment="1">
      <alignment horizontal="center" vertical="center"/>
    </xf>
    <xf numFmtId="1" fontId="18" fillId="14" borderId="79" xfId="1" applyNumberFormat="1" applyFont="1" applyFill="1" applyBorder="1" applyAlignment="1">
      <alignment horizontal="center" vertical="center"/>
    </xf>
    <xf numFmtId="1" fontId="18" fillId="26" borderId="55" xfId="1" applyNumberFormat="1" applyFont="1" applyFill="1" applyBorder="1" applyAlignment="1">
      <alignment horizontal="center" vertical="center"/>
    </xf>
    <xf numFmtId="0" fontId="17" fillId="26" borderId="52" xfId="1" applyFont="1" applyFill="1" applyBorder="1" applyAlignment="1">
      <alignment horizontal="center" vertical="center"/>
    </xf>
    <xf numFmtId="1" fontId="18" fillId="26" borderId="58" xfId="1" applyNumberFormat="1" applyFont="1" applyFill="1" applyBorder="1" applyAlignment="1">
      <alignment horizontal="center" vertical="center"/>
    </xf>
    <xf numFmtId="0" fontId="12" fillId="12" borderId="80" xfId="1" applyFont="1" applyFill="1" applyBorder="1" applyAlignment="1">
      <alignment horizontal="center" vertical="center"/>
    </xf>
    <xf numFmtId="0" fontId="23" fillId="10" borderId="0" xfId="1" applyFill="1" applyBorder="1"/>
    <xf numFmtId="0" fontId="23" fillId="0" borderId="0" xfId="1" applyFill="1" applyBorder="1"/>
    <xf numFmtId="0" fontId="2" fillId="20" borderId="0" xfId="1" applyFont="1" applyFill="1" applyBorder="1" applyAlignment="1">
      <alignment horizontal="left" vertical="center"/>
    </xf>
    <xf numFmtId="0" fontId="9" fillId="20" borderId="0" xfId="1" applyFont="1" applyFill="1" applyBorder="1" applyAlignment="1">
      <alignment horizontal="center" vertical="center"/>
    </xf>
    <xf numFmtId="0" fontId="1" fillId="20" borderId="0" xfId="1" applyFont="1" applyFill="1" applyBorder="1" applyAlignment="1">
      <alignment horizontal="center" vertical="center" textRotation="90"/>
    </xf>
    <xf numFmtId="0" fontId="5" fillId="20" borderId="0" xfId="1" applyFont="1" applyFill="1" applyBorder="1" applyAlignment="1" applyProtection="1">
      <alignment horizontal="center" vertical="center"/>
      <protection locked="0"/>
    </xf>
    <xf numFmtId="0" fontId="20" fillId="20" borderId="0" xfId="1" applyFont="1" applyFill="1" applyBorder="1" applyAlignment="1">
      <alignment horizontal="center" textRotation="90"/>
    </xf>
    <xf numFmtId="0" fontId="2" fillId="20" borderId="0" xfId="1" applyFont="1" applyFill="1" applyBorder="1" applyAlignment="1">
      <alignment horizontal="right" vertical="center"/>
    </xf>
    <xf numFmtId="0" fontId="2" fillId="20" borderId="0" xfId="1" applyFont="1" applyFill="1" applyBorder="1" applyAlignment="1">
      <alignment horizontal="center" vertical="center"/>
    </xf>
    <xf numFmtId="0" fontId="5" fillId="20" borderId="0" xfId="1" applyFont="1" applyFill="1" applyBorder="1" applyAlignment="1" applyProtection="1">
      <alignment horizontal="left" vertical="center"/>
      <protection locked="0"/>
    </xf>
    <xf numFmtId="0" fontId="1" fillId="20" borderId="0" xfId="1" applyFont="1" applyFill="1" applyBorder="1" applyAlignment="1">
      <alignment horizontal="center"/>
    </xf>
    <xf numFmtId="0" fontId="11" fillId="20" borderId="0" xfId="1" applyFont="1" applyFill="1" applyBorder="1" applyAlignment="1">
      <alignment horizontal="center"/>
    </xf>
    <xf numFmtId="0" fontId="4" fillId="20" borderId="0" xfId="1" applyFont="1" applyFill="1" applyBorder="1" applyAlignment="1">
      <alignment horizontal="right" vertical="center"/>
    </xf>
    <xf numFmtId="0" fontId="21" fillId="20" borderId="0" xfId="1" applyFont="1" applyFill="1" applyBorder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21" fillId="20" borderId="0" xfId="1" applyFont="1" applyFill="1" applyBorder="1" applyAlignment="1" applyProtection="1">
      <alignment horizontal="center" vertical="center"/>
      <protection locked="0"/>
    </xf>
    <xf numFmtId="0" fontId="1" fillId="20" borderId="0" xfId="1" applyFont="1" applyFill="1" applyBorder="1" applyAlignment="1">
      <alignment vertical="center"/>
    </xf>
    <xf numFmtId="0" fontId="1" fillId="20" borderId="0" xfId="0" applyFont="1" applyFill="1" applyBorder="1" applyAlignment="1">
      <alignment horizontal="center" vertical="center"/>
    </xf>
    <xf numFmtId="0" fontId="24" fillId="20" borderId="73" xfId="0" applyFont="1" applyFill="1" applyBorder="1" applyAlignment="1">
      <alignment horizontal="center" vertical="center"/>
    </xf>
    <xf numFmtId="0" fontId="17" fillId="20" borderId="81" xfId="1" applyFont="1" applyFill="1" applyBorder="1" applyAlignment="1">
      <alignment horizontal="center" vertical="center"/>
    </xf>
    <xf numFmtId="0" fontId="1" fillId="20" borderId="0" xfId="0" applyFont="1" applyFill="1" applyBorder="1"/>
    <xf numFmtId="0" fontId="17" fillId="20" borderId="67" xfId="1" applyFont="1" applyFill="1" applyBorder="1" applyAlignment="1">
      <alignment horizontal="center" vertical="center"/>
    </xf>
    <xf numFmtId="0" fontId="27" fillId="20" borderId="0" xfId="1" applyFont="1" applyFill="1" applyBorder="1" applyAlignment="1">
      <alignment horizontal="center" vertical="center"/>
    </xf>
    <xf numFmtId="0" fontId="24" fillId="20" borderId="0" xfId="1" applyFont="1" applyFill="1" applyBorder="1"/>
    <xf numFmtId="0" fontId="8" fillId="20" borderId="0" xfId="1" applyFont="1" applyFill="1" applyBorder="1" applyAlignment="1">
      <alignment horizontal="center" textRotation="90"/>
    </xf>
    <xf numFmtId="0" fontId="27" fillId="20" borderId="0" xfId="1" applyFont="1" applyFill="1" applyBorder="1" applyAlignment="1">
      <alignment horizontal="center" vertical="top"/>
    </xf>
    <xf numFmtId="0" fontId="19" fillId="20" borderId="0" xfId="1" applyFont="1" applyFill="1" applyBorder="1" applyAlignment="1">
      <alignment horizontal="right" vertical="center"/>
    </xf>
    <xf numFmtId="0" fontId="17" fillId="27" borderId="41" xfId="1" applyFont="1" applyFill="1" applyBorder="1" applyAlignment="1">
      <alignment horizontal="center" vertical="center"/>
    </xf>
    <xf numFmtId="0" fontId="17" fillId="27" borderId="65" xfId="1" applyFont="1" applyFill="1" applyBorder="1" applyAlignment="1">
      <alignment horizontal="center" vertical="center"/>
    </xf>
    <xf numFmtId="0" fontId="17" fillId="27" borderId="62" xfId="1" applyFont="1" applyFill="1" applyBorder="1" applyAlignment="1">
      <alignment horizontal="center" vertical="center"/>
    </xf>
    <xf numFmtId="0" fontId="17" fillId="27" borderId="82" xfId="1" applyFont="1" applyFill="1" applyBorder="1" applyAlignment="1">
      <alignment horizontal="center" vertical="center"/>
    </xf>
    <xf numFmtId="10" fontId="4" fillId="28" borderId="60" xfId="1" applyNumberFormat="1" applyFont="1" applyFill="1" applyBorder="1" applyAlignment="1">
      <alignment horizontal="center" vertical="center"/>
    </xf>
    <xf numFmtId="0" fontId="4" fillId="28" borderId="61" xfId="1" applyFont="1" applyFill="1" applyBorder="1" applyAlignment="1">
      <alignment horizontal="center" vertical="center"/>
    </xf>
    <xf numFmtId="10" fontId="4" fillId="28" borderId="62" xfId="1" applyNumberFormat="1" applyFont="1" applyFill="1" applyBorder="1" applyAlignment="1">
      <alignment horizontal="center" vertical="center"/>
    </xf>
    <xf numFmtId="0" fontId="4" fillId="28" borderId="62" xfId="1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3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20" fontId="10" fillId="0" borderId="84" xfId="0" applyNumberFormat="1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7" fillId="31" borderId="6" xfId="0" applyFont="1" applyFill="1" applyBorder="1" applyAlignment="1">
      <alignment horizontal="center" vertical="center"/>
    </xf>
    <xf numFmtId="0" fontId="7" fillId="31" borderId="13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vertical="center"/>
    </xf>
    <xf numFmtId="0" fontId="17" fillId="30" borderId="0" xfId="0" applyFont="1" applyFill="1" applyBorder="1"/>
    <xf numFmtId="0" fontId="19" fillId="30" borderId="0" xfId="0" applyFont="1" applyFill="1" applyBorder="1"/>
    <xf numFmtId="1" fontId="7" fillId="0" borderId="85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30" borderId="0" xfId="0" applyFont="1" applyFill="1" applyBorder="1" applyAlignment="1"/>
    <xf numFmtId="0" fontId="17" fillId="32" borderId="41" xfId="1" applyFont="1" applyFill="1" applyBorder="1" applyAlignment="1">
      <alignment horizontal="center" vertical="center"/>
    </xf>
    <xf numFmtId="0" fontId="17" fillId="32" borderId="65" xfId="1" applyFont="1" applyFill="1" applyBorder="1" applyAlignment="1">
      <alignment horizontal="center" vertical="center"/>
    </xf>
    <xf numFmtId="0" fontId="17" fillId="32" borderId="62" xfId="1" applyFont="1" applyFill="1" applyBorder="1" applyAlignment="1">
      <alignment horizontal="center" vertical="center"/>
    </xf>
    <xf numFmtId="0" fontId="17" fillId="32" borderId="55" xfId="1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1" fontId="18" fillId="0" borderId="94" xfId="1" applyNumberFormat="1" applyFont="1" applyFill="1" applyBorder="1" applyAlignment="1">
      <alignment horizontal="center" vertical="center"/>
    </xf>
    <xf numFmtId="1" fontId="18" fillId="0" borderId="95" xfId="1" applyNumberFormat="1" applyFont="1" applyFill="1" applyBorder="1" applyAlignment="1">
      <alignment horizontal="center" vertical="center"/>
    </xf>
    <xf numFmtId="1" fontId="18" fillId="0" borderId="96" xfId="1" applyNumberFormat="1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20" fontId="10" fillId="0" borderId="93" xfId="0" applyNumberFormat="1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" fontId="18" fillId="0" borderId="41" xfId="1" applyNumberFormat="1" applyFont="1" applyFill="1" applyBorder="1" applyAlignment="1">
      <alignment horizontal="center" vertical="center"/>
    </xf>
    <xf numFmtId="1" fontId="18" fillId="0" borderId="50" xfId="1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176" fontId="18" fillId="0" borderId="49" xfId="1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" fontId="18" fillId="0" borderId="52" xfId="1" applyNumberFormat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18" fillId="0" borderId="55" xfId="1" applyNumberFormat="1" applyFont="1" applyFill="1" applyBorder="1" applyAlignment="1">
      <alignment horizontal="center" vertical="center"/>
    </xf>
    <xf numFmtId="1" fontId="18" fillId="0" borderId="53" xfId="1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76" fontId="18" fillId="0" borderId="52" xfId="1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" fontId="18" fillId="0" borderId="101" xfId="1" applyNumberFormat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1" fontId="18" fillId="0" borderId="9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20" fontId="10" fillId="0" borderId="49" xfId="0" applyNumberFormat="1" applyFont="1" applyFill="1" applyBorder="1" applyAlignment="1">
      <alignment horizontal="center" vertical="center"/>
    </xf>
    <xf numFmtId="1" fontId="18" fillId="0" borderId="100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20" fontId="10" fillId="0" borderId="52" xfId="0" applyNumberFormat="1" applyFont="1" applyFill="1" applyBorder="1" applyAlignment="1">
      <alignment horizontal="center" vertical="center"/>
    </xf>
    <xf numFmtId="0" fontId="17" fillId="33" borderId="41" xfId="1" applyFont="1" applyFill="1" applyBorder="1" applyAlignment="1">
      <alignment horizontal="center" vertical="center"/>
    </xf>
    <xf numFmtId="0" fontId="17" fillId="33" borderId="65" xfId="1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/>
    </xf>
    <xf numFmtId="0" fontId="0" fillId="2" borderId="103" xfId="0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textRotation="90"/>
    </xf>
    <xf numFmtId="0" fontId="6" fillId="2" borderId="37" xfId="0" applyFont="1" applyFill="1" applyBorder="1" applyAlignment="1">
      <alignment horizontal="center" textRotation="90"/>
    </xf>
    <xf numFmtId="0" fontId="7" fillId="4" borderId="28" xfId="0" applyFont="1" applyFill="1" applyBorder="1" applyAlignment="1" applyProtection="1">
      <alignment horizontal="center" textRotation="90"/>
      <protection locked="0"/>
    </xf>
    <xf numFmtId="0" fontId="8" fillId="4" borderId="105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8" fillId="4" borderId="106" xfId="0" applyFont="1" applyFill="1" applyBorder="1" applyAlignment="1">
      <alignment horizontal="center" textRotation="90"/>
    </xf>
    <xf numFmtId="0" fontId="8" fillId="4" borderId="0" xfId="0" applyFont="1" applyFill="1" applyBorder="1" applyAlignment="1">
      <alignment horizontal="center" textRotation="90"/>
    </xf>
    <xf numFmtId="0" fontId="8" fillId="4" borderId="107" xfId="0" applyFont="1" applyFill="1" applyBorder="1" applyAlignment="1">
      <alignment horizontal="center" textRotation="90"/>
    </xf>
    <xf numFmtId="0" fontId="2" fillId="5" borderId="28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0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0" borderId="59" xfId="1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10" fillId="30" borderId="15" xfId="0" applyFont="1" applyFill="1" applyBorder="1" applyAlignment="1">
      <alignment horizontal="center" vertical="center"/>
    </xf>
    <xf numFmtId="0" fontId="10" fillId="30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105" xfId="0" applyFont="1" applyFill="1" applyBorder="1" applyAlignment="1">
      <alignment horizontal="center" vertical="center"/>
    </xf>
    <xf numFmtId="0" fontId="7" fillId="30" borderId="4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 vertical="center"/>
    </xf>
    <xf numFmtId="0" fontId="0" fillId="4" borderId="103" xfId="0" applyFill="1" applyBorder="1" applyAlignment="1">
      <alignment horizontal="center" vertical="center"/>
    </xf>
    <xf numFmtId="0" fontId="0" fillId="4" borderId="104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0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8" fillId="4" borderId="103" xfId="0" applyFont="1" applyFill="1" applyBorder="1" applyAlignment="1">
      <alignment horizontal="center" vertical="center"/>
    </xf>
    <xf numFmtId="0" fontId="18" fillId="4" borderId="10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7" fillId="30" borderId="4" xfId="0" applyFont="1" applyFill="1" applyBorder="1" applyAlignment="1">
      <alignment horizontal="center" vertical="center"/>
    </xf>
    <xf numFmtId="0" fontId="18" fillId="30" borderId="15" xfId="0" applyFont="1" applyFill="1" applyBorder="1" applyAlignment="1">
      <alignment horizontal="center" vertical="center"/>
    </xf>
    <xf numFmtId="0" fontId="18" fillId="30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30" borderId="4" xfId="0" applyFont="1" applyFill="1" applyBorder="1" applyAlignment="1" applyProtection="1">
      <alignment horizontal="center" vertical="center"/>
      <protection locked="0"/>
    </xf>
    <xf numFmtId="0" fontId="13" fillId="2" borderId="109" xfId="0" applyFont="1" applyFill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8" fillId="4" borderId="21" xfId="0" applyFont="1" applyFill="1" applyBorder="1" applyAlignment="1">
      <alignment horizontal="center" textRotation="90"/>
    </xf>
    <xf numFmtId="0" fontId="8" fillId="4" borderId="22" xfId="0" applyFont="1" applyFill="1" applyBorder="1" applyAlignment="1">
      <alignment horizontal="center" textRotation="90"/>
    </xf>
    <xf numFmtId="0" fontId="8" fillId="4" borderId="23" xfId="0" applyFont="1" applyFill="1" applyBorder="1" applyAlignment="1">
      <alignment horizontal="center" textRotation="90"/>
    </xf>
    <xf numFmtId="0" fontId="17" fillId="4" borderId="102" xfId="0" applyFont="1" applyFill="1" applyBorder="1" applyAlignment="1" applyProtection="1">
      <alignment horizontal="center" vertical="center"/>
      <protection locked="0"/>
    </xf>
    <xf numFmtId="0" fontId="20" fillId="4" borderId="103" xfId="0" applyFont="1" applyFill="1" applyBorder="1" applyAlignment="1">
      <alignment horizontal="center" vertical="center"/>
    </xf>
    <xf numFmtId="0" fontId="20" fillId="4" borderId="104" xfId="0" applyFont="1" applyFill="1" applyBorder="1" applyAlignment="1">
      <alignment horizontal="center" vertical="center"/>
    </xf>
    <xf numFmtId="0" fontId="17" fillId="4" borderId="1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2" borderId="108" xfId="0" applyFill="1" applyBorder="1" applyAlignment="1">
      <alignment horizontal="center"/>
    </xf>
    <xf numFmtId="0" fontId="11" fillId="2" borderId="109" xfId="0" applyFont="1" applyFill="1" applyBorder="1" applyAlignment="1">
      <alignment horizontal="center"/>
    </xf>
    <xf numFmtId="0" fontId="13" fillId="2" borderId="109" xfId="0" applyFont="1" applyFill="1" applyBorder="1" applyAlignment="1" applyProtection="1">
      <alignment horizontal="center"/>
      <protection locked="0"/>
    </xf>
    <xf numFmtId="0" fontId="14" fillId="2" borderId="109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textRotation="90"/>
    </xf>
    <xf numFmtId="0" fontId="22" fillId="0" borderId="10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 textRotation="90"/>
    </xf>
    <xf numFmtId="0" fontId="22" fillId="0" borderId="106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07" xfId="0" applyFont="1" applyBorder="1" applyAlignment="1">
      <alignment horizontal="center" textRotation="90"/>
    </xf>
    <xf numFmtId="0" fontId="22" fillId="0" borderId="21" xfId="0" applyFont="1" applyBorder="1" applyAlignment="1">
      <alignment horizontal="center" textRotation="90"/>
    </xf>
    <xf numFmtId="0" fontId="22" fillId="0" borderId="22" xfId="0" applyFont="1" applyBorder="1" applyAlignment="1">
      <alignment horizontal="center" textRotation="90"/>
    </xf>
    <xf numFmtId="0" fontId="22" fillId="0" borderId="23" xfId="0" applyFont="1" applyBorder="1" applyAlignment="1">
      <alignment horizontal="center" textRotation="90"/>
    </xf>
    <xf numFmtId="0" fontId="17" fillId="34" borderId="43" xfId="1" applyFont="1" applyFill="1" applyBorder="1" applyAlignment="1">
      <alignment horizontal="center" vertical="center"/>
    </xf>
    <xf numFmtId="0" fontId="17" fillId="34" borderId="112" xfId="1" applyFont="1" applyFill="1" applyBorder="1" applyAlignment="1">
      <alignment horizontal="center" vertical="center"/>
    </xf>
    <xf numFmtId="0" fontId="17" fillId="34" borderId="64" xfId="1" applyFont="1" applyFill="1" applyBorder="1" applyAlignment="1">
      <alignment horizontal="center" vertical="center"/>
    </xf>
    <xf numFmtId="0" fontId="26" fillId="29" borderId="113" xfId="1" applyFont="1" applyFill="1" applyBorder="1" applyAlignment="1">
      <alignment horizontal="center" vertical="center"/>
    </xf>
    <xf numFmtId="0" fontId="13" fillId="20" borderId="0" xfId="1" applyFont="1" applyFill="1" applyAlignment="1">
      <alignment horizontal="center"/>
    </xf>
    <xf numFmtId="0" fontId="17" fillId="34" borderId="43" xfId="1" applyFont="1" applyFill="1" applyBorder="1" applyAlignment="1" applyProtection="1">
      <alignment horizontal="center" vertical="center"/>
      <protection locked="0"/>
    </xf>
    <xf numFmtId="0" fontId="17" fillId="34" borderId="112" xfId="1" applyFont="1" applyFill="1" applyBorder="1" applyAlignment="1" applyProtection="1">
      <alignment horizontal="center" vertical="center"/>
      <protection locked="0"/>
    </xf>
    <xf numFmtId="0" fontId="17" fillId="34" borderId="64" xfId="1" applyFont="1" applyFill="1" applyBorder="1" applyAlignment="1" applyProtection="1">
      <alignment horizontal="center" vertical="center"/>
      <protection locked="0"/>
    </xf>
    <xf numFmtId="0" fontId="7" fillId="20" borderId="59" xfId="1" applyFont="1" applyFill="1" applyBorder="1" applyAlignment="1">
      <alignment horizontal="center" vertical="center"/>
    </xf>
    <xf numFmtId="0" fontId="17" fillId="11" borderId="62" xfId="1" applyFont="1" applyFill="1" applyBorder="1" applyAlignment="1">
      <alignment horizontal="center" textRotation="90"/>
    </xf>
    <xf numFmtId="0" fontId="6" fillId="10" borderId="60" xfId="1" applyFont="1" applyFill="1" applyBorder="1" applyAlignment="1">
      <alignment horizontal="center" vertical="center"/>
    </xf>
    <xf numFmtId="0" fontId="3" fillId="10" borderId="41" xfId="1" applyFont="1" applyFill="1" applyBorder="1" applyAlignment="1" applyProtection="1">
      <alignment horizontal="center" vertical="center"/>
      <protection locked="0"/>
    </xf>
    <xf numFmtId="0" fontId="3" fillId="10" borderId="62" xfId="1" applyFont="1" applyFill="1" applyBorder="1" applyAlignment="1" applyProtection="1">
      <alignment horizontal="center" vertical="center"/>
      <protection locked="0"/>
    </xf>
    <xf numFmtId="0" fontId="17" fillId="11" borderId="60" xfId="1" applyFont="1" applyFill="1" applyBorder="1" applyAlignment="1" applyProtection="1">
      <alignment horizontal="center" textRotation="90"/>
      <protection locked="0"/>
    </xf>
    <xf numFmtId="0" fontId="17" fillId="11" borderId="41" xfId="1" applyFont="1" applyFill="1" applyBorder="1" applyAlignment="1">
      <alignment horizontal="center" textRotation="90"/>
    </xf>
    <xf numFmtId="0" fontId="17" fillId="11" borderId="61" xfId="1" applyFont="1" applyFill="1" applyBorder="1" applyAlignment="1">
      <alignment horizontal="center" textRotation="90"/>
    </xf>
    <xf numFmtId="0" fontId="21" fillId="34" borderId="114" xfId="1" applyFont="1" applyFill="1" applyBorder="1" applyAlignment="1">
      <alignment horizontal="center" vertical="center"/>
    </xf>
    <xf numFmtId="0" fontId="21" fillId="35" borderId="13" xfId="1" applyFont="1" applyFill="1" applyBorder="1" applyAlignment="1">
      <alignment horizontal="center" vertical="center"/>
    </xf>
    <xf numFmtId="0" fontId="17" fillId="11" borderId="65" xfId="1" applyFont="1" applyFill="1" applyBorder="1" applyAlignment="1">
      <alignment horizontal="center" vertical="center" textRotation="90"/>
    </xf>
    <xf numFmtId="0" fontId="17" fillId="11" borderId="61" xfId="1" applyFont="1" applyFill="1" applyBorder="1" applyAlignment="1">
      <alignment horizontal="center" vertical="center" textRotation="90"/>
    </xf>
    <xf numFmtId="0" fontId="13" fillId="20" borderId="0" xfId="1" applyFont="1" applyFill="1" applyBorder="1" applyAlignment="1">
      <alignment horizontal="center" vertical="center"/>
    </xf>
    <xf numFmtId="0" fontId="13" fillId="20" borderId="71" xfId="1" applyFont="1" applyFill="1" applyBorder="1" applyAlignment="1">
      <alignment horizontal="center" vertical="center"/>
    </xf>
    <xf numFmtId="0" fontId="17" fillId="11" borderId="60" xfId="1" applyFont="1" applyFill="1" applyBorder="1" applyAlignment="1" applyProtection="1">
      <alignment horizontal="center" vertical="center" textRotation="90"/>
      <protection locked="0"/>
    </xf>
    <xf numFmtId="0" fontId="4" fillId="10" borderId="61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21" fillId="34" borderId="114" xfId="1" applyFont="1" applyFill="1" applyBorder="1" applyAlignment="1" applyProtection="1">
      <alignment horizontal="center" vertical="center"/>
      <protection locked="0"/>
    </xf>
    <xf numFmtId="0" fontId="21" fillId="20" borderId="115" xfId="1" applyFont="1" applyFill="1" applyBorder="1" applyAlignment="1" applyProtection="1">
      <alignment horizontal="center" vertical="center"/>
      <protection locked="0"/>
    </xf>
    <xf numFmtId="0" fontId="21" fillId="20" borderId="0" xfId="1" applyFont="1" applyFill="1" applyBorder="1" applyAlignment="1">
      <alignment horizontal="center" vertical="center"/>
    </xf>
    <xf numFmtId="0" fontId="21" fillId="20" borderId="115" xfId="1" applyFont="1" applyFill="1" applyBorder="1" applyAlignment="1">
      <alignment horizontal="center" vertical="center"/>
    </xf>
    <xf numFmtId="0" fontId="21" fillId="20" borderId="69" xfId="1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zoomScale="70" zoomScaleNormal="70" workbookViewId="0">
      <selection activeCell="L2" sqref="L2:AF2"/>
    </sheetView>
  </sheetViews>
  <sheetFormatPr baseColWidth="10" defaultRowHeight="12.7" x14ac:dyDescent="0.4"/>
  <cols>
    <col min="1" max="1" width="5.64453125" customWidth="1"/>
    <col min="2" max="2" width="12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9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0" width="4.64453125" customWidth="1"/>
    <col min="21" max="21" width="6.64453125" customWidth="1"/>
    <col min="22" max="22" width="1.64453125" customWidth="1"/>
    <col min="23" max="24" width="5.64453125" customWidth="1"/>
    <col min="25" max="25" width="1.64453125" customWidth="1"/>
    <col min="26" max="27" width="5.64453125" customWidth="1"/>
    <col min="28" max="28" width="1.64453125" customWidth="1"/>
    <col min="29" max="29" width="5.64453125" customWidth="1"/>
    <col min="30" max="30" width="7.64453125" customWidth="1"/>
    <col min="31" max="31" width="10.87890625" customWidth="1"/>
    <col min="32" max="32" width="27.3515625" customWidth="1"/>
    <col min="33" max="33" width="7.3515625" bestFit="1" customWidth="1"/>
    <col min="34" max="38" width="4.64453125" customWidth="1"/>
    <col min="39" max="39" width="5.64453125" customWidth="1"/>
  </cols>
  <sheetData>
    <row r="1" spans="1:39" ht="15" customHeight="1" x14ac:dyDescent="0.4">
      <c r="A1" s="54"/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</row>
    <row r="2" spans="1:39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18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1"/>
      <c r="AG2" s="4"/>
      <c r="AH2" s="4"/>
      <c r="AI2" s="4"/>
      <c r="AJ2" s="4"/>
      <c r="AK2" s="4"/>
      <c r="AL2" s="5"/>
      <c r="AM2" s="6"/>
    </row>
    <row r="3" spans="1:39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6"/>
    </row>
    <row r="4" spans="1:39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92" t="s">
        <v>1</v>
      </c>
      <c r="AH4" s="392" t="s">
        <v>2</v>
      </c>
      <c r="AI4" s="392" t="s">
        <v>3</v>
      </c>
      <c r="AJ4" s="392" t="s">
        <v>35</v>
      </c>
      <c r="AK4" s="392" t="s">
        <v>36</v>
      </c>
      <c r="AL4" s="392" t="s">
        <v>4</v>
      </c>
      <c r="AM4" s="6"/>
    </row>
    <row r="5" spans="1:39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296" t="s">
        <v>37</v>
      </c>
      <c r="AG5" s="393"/>
      <c r="AH5" s="393"/>
      <c r="AI5" s="393"/>
      <c r="AJ5" s="393"/>
      <c r="AK5" s="393"/>
      <c r="AL5" s="393"/>
      <c r="AM5" s="6"/>
    </row>
    <row r="6" spans="1:39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$L$14</f>
        <v>1</v>
      </c>
      <c r="M6" s="395"/>
      <c r="N6" s="396"/>
      <c r="O6" s="394">
        <f>$L$16</f>
        <v>2</v>
      </c>
      <c r="P6" s="395"/>
      <c r="Q6" s="396"/>
      <c r="R6" s="394">
        <f>$L$18</f>
        <v>3</v>
      </c>
      <c r="S6" s="395"/>
      <c r="T6" s="396"/>
      <c r="U6" s="7"/>
      <c r="V6" s="7"/>
      <c r="W6" s="8"/>
      <c r="X6" s="8"/>
      <c r="Y6" s="8"/>
      <c r="Z6" s="3"/>
      <c r="AA6" s="3"/>
      <c r="AB6" s="3"/>
      <c r="AC6" s="3"/>
      <c r="AD6" s="3"/>
      <c r="AE6" s="12"/>
      <c r="AF6" s="338">
        <f>$K$9</f>
        <v>1</v>
      </c>
      <c r="AG6" s="306"/>
      <c r="AH6" s="306"/>
      <c r="AI6" s="306"/>
      <c r="AJ6" s="306"/>
      <c r="AK6" s="306"/>
      <c r="AL6" s="308">
        <v>0</v>
      </c>
      <c r="AM6" s="15"/>
    </row>
    <row r="7" spans="1:39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7"/>
      <c r="V7" s="7"/>
      <c r="W7" s="8"/>
      <c r="X7" s="8"/>
      <c r="Y7" s="8"/>
      <c r="Z7" s="8"/>
      <c r="AA7" s="7"/>
      <c r="AB7" s="7"/>
      <c r="AC7" s="7"/>
      <c r="AD7" s="7"/>
      <c r="AE7" s="12"/>
      <c r="AF7" s="338">
        <f>$K$10</f>
        <v>2</v>
      </c>
      <c r="AG7" s="307"/>
      <c r="AH7" s="307"/>
      <c r="AI7" s="307"/>
      <c r="AJ7" s="307"/>
      <c r="AK7" s="307"/>
      <c r="AL7" s="309">
        <v>0</v>
      </c>
      <c r="AM7" s="15"/>
    </row>
    <row r="8" spans="1:39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411" t="s">
        <v>6</v>
      </c>
      <c r="V8" s="412"/>
      <c r="W8" s="412"/>
      <c r="X8" s="400" t="s">
        <v>4</v>
      </c>
      <c r="Y8" s="401"/>
      <c r="Z8" s="402"/>
      <c r="AA8" s="403" t="s">
        <v>7</v>
      </c>
      <c r="AB8" s="404"/>
      <c r="AC8" s="405"/>
      <c r="AD8" s="19" t="s">
        <v>8</v>
      </c>
      <c r="AE8" s="3"/>
      <c r="AF8" s="296" t="s">
        <v>43</v>
      </c>
      <c r="AG8" s="3"/>
      <c r="AH8" s="3"/>
      <c r="AI8" s="3"/>
      <c r="AJ8" s="3"/>
      <c r="AK8" s="3"/>
      <c r="AL8" s="3"/>
      <c r="AM8" s="15"/>
    </row>
    <row r="9" spans="1:39" s="11" customFormat="1" ht="34.950000000000003" customHeight="1" thickTop="1" x14ac:dyDescent="0.4">
      <c r="A9" s="70"/>
      <c r="B9" s="59">
        <f>IF(K9="","-",RANK(G9,$G$9:$G$11,0)+RANK(F9,$F$9:$F$11,0)%+RANK(E9,$E$9:$E$11,0)%%+ROW()%%%)</f>
        <v>1.0101089999999999</v>
      </c>
      <c r="C9" s="60">
        <f>IF(B9="","",RANK(B9,$B$9:$B$11,1))</f>
        <v>1</v>
      </c>
      <c r="D9" s="61">
        <f>$L$14</f>
        <v>1</v>
      </c>
      <c r="E9" s="62">
        <f>SUM(U9-W9)</f>
        <v>0</v>
      </c>
      <c r="F9" s="62">
        <f>SUM(X9-Z9)</f>
        <v>0</v>
      </c>
      <c r="G9" s="63">
        <f>SUM(AA9-AC9)</f>
        <v>0</v>
      </c>
      <c r="H9" s="64">
        <f>SMALL($B$9:$B$11,1)</f>
        <v>1.0101089999999999</v>
      </c>
      <c r="I9" s="60">
        <f>IF(H9="","",RANK(H9,$H$9:$H$11,1))</f>
        <v>1</v>
      </c>
      <c r="J9" s="75">
        <f>INDEX($D$9:$D$11,MATCH(H9,$B$9:$B$11,0),1)</f>
        <v>1</v>
      </c>
      <c r="K9" s="20">
        <f>$L$14</f>
        <v>1</v>
      </c>
      <c r="L9" s="21"/>
      <c r="M9" s="22"/>
      <c r="N9" s="23"/>
      <c r="O9" s="24" t="str">
        <f>IF($AL$6+$AL$7&gt;0,$AL$6,"")</f>
        <v/>
      </c>
      <c r="P9" s="25" t="s">
        <v>9</v>
      </c>
      <c r="Q9" s="26" t="str">
        <f>IF($AL$6+$AL$7&gt;0,$AL$7,"")</f>
        <v/>
      </c>
      <c r="R9" s="24" t="str">
        <f>IF($AL$9+$AL$10&gt;0,$AL$9,"")</f>
        <v/>
      </c>
      <c r="S9" s="25" t="s">
        <v>9</v>
      </c>
      <c r="T9" s="26" t="str">
        <f>IF($AL$9+$AL$10&gt;0,$AL$10,"")</f>
        <v/>
      </c>
      <c r="U9" s="310">
        <v>0</v>
      </c>
      <c r="V9" s="311" t="s">
        <v>9</v>
      </c>
      <c r="W9" s="312">
        <f>AK7+AH7+AI7+AJ7+AK7+AK10+AH10+AI10+AJ10+AK10</f>
        <v>0</v>
      </c>
      <c r="X9" s="313">
        <f>SUM($O$9,$R$9)</f>
        <v>0</v>
      </c>
      <c r="Y9" s="311" t="s">
        <v>9</v>
      </c>
      <c r="Z9" s="314">
        <f>SUM($Q$9,$T$9)</f>
        <v>0</v>
      </c>
      <c r="AA9" s="315">
        <f>IF($O$9&gt;$Q$9,1,0)+IF($R$9&gt;$T$9,1,0)</f>
        <v>0</v>
      </c>
      <c r="AB9" s="316" t="s">
        <v>9</v>
      </c>
      <c r="AC9" s="317">
        <f>IF($Q$9&gt;$O$9,1,0)+IF($T$9&gt;$R$9,1,0)</f>
        <v>0</v>
      </c>
      <c r="AD9" s="79">
        <f>IF(B9="","",RANK(B9,$B$9:$B$11,1))</f>
        <v>1</v>
      </c>
      <c r="AE9" s="12"/>
      <c r="AF9" s="338">
        <f>$K$9</f>
        <v>1</v>
      </c>
      <c r="AG9" s="306"/>
      <c r="AH9" s="306"/>
      <c r="AI9" s="306"/>
      <c r="AJ9" s="306"/>
      <c r="AK9" s="306"/>
      <c r="AL9" s="308">
        <f>IF(AG9&gt;AG10,1,0)+IF(AH9&gt;AH10,1,0)+IF(AI9&gt;AI10,1,0)+IF(AJ9&gt;AJ10,1,0)+IF(AK9&gt;AK10,1,0)</f>
        <v>0</v>
      </c>
      <c r="AM9" s="15"/>
    </row>
    <row r="10" spans="1:39" s="11" customFormat="1" ht="34.950000000000003" customHeight="1" thickBot="1" x14ac:dyDescent="0.45">
      <c r="A10" s="70"/>
      <c r="B10" s="59">
        <f>IF(K10="","-",RANK(G10,$G$9:$G$11,0)+RANK(F10,$F$9:$F$11,0)%+RANK(E10,$E$9:$E$11,0)%%+ROW()%%%)</f>
        <v>1.0101100000000001</v>
      </c>
      <c r="C10" s="60">
        <f>IF(B10="","",RANK(B10,$B$9:$B$11,1))</f>
        <v>2</v>
      </c>
      <c r="D10" s="61">
        <f>$L$16</f>
        <v>2</v>
      </c>
      <c r="E10" s="62">
        <f>SUM(U10-W10)</f>
        <v>0</v>
      </c>
      <c r="F10" s="62">
        <f>SUM(X10-Z10)</f>
        <v>0</v>
      </c>
      <c r="G10" s="63">
        <f>SUM(AA10-AC10)</f>
        <v>0</v>
      </c>
      <c r="H10" s="64">
        <f>SMALL($B$9:$B$11,2)</f>
        <v>1.0101100000000001</v>
      </c>
      <c r="I10" s="60">
        <f>IF(H10="","",RANK(H10,$H$9:$H$11,1))</f>
        <v>2</v>
      </c>
      <c r="J10" s="75">
        <f>INDEX($D$9:$D$11,MATCH(H10,$B$9:$B$11,0),1)</f>
        <v>2</v>
      </c>
      <c r="K10" s="20">
        <f>$L$16</f>
        <v>2</v>
      </c>
      <c r="L10" s="30" t="str">
        <f>IF($AL$6+$AL$7&gt;0,$AL$7,"")</f>
        <v/>
      </c>
      <c r="M10" s="31" t="s">
        <v>9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9</v>
      </c>
      <c r="T10" s="36" t="str">
        <f>IF($AL$12+$AL$13&gt;0,$AL$13,"")</f>
        <v/>
      </c>
      <c r="U10" s="318">
        <f>AG7+AH7+AI7+AJ7+AK7+AG12+AH12+AI12+AJ12+AK12</f>
        <v>0</v>
      </c>
      <c r="V10" s="319" t="s">
        <v>9</v>
      </c>
      <c r="W10" s="320">
        <f>AK6+AH6+AI6+AJ6+AK6+AK13+AH13+AI13+AJ13+AK13</f>
        <v>0</v>
      </c>
      <c r="X10" s="321">
        <f>SUM($L$10,$R$10)</f>
        <v>0</v>
      </c>
      <c r="Y10" s="322" t="s">
        <v>9</v>
      </c>
      <c r="Z10" s="323">
        <f>SUM($N$10,$T$10)</f>
        <v>0</v>
      </c>
      <c r="AA10" s="324">
        <f>IF($L$10&gt;$N$10,1,0)+IF($R$10&gt;$T$10,1,0)</f>
        <v>0</v>
      </c>
      <c r="AB10" s="325" t="s">
        <v>9</v>
      </c>
      <c r="AC10" s="326">
        <f>IF($N$10&gt;$L$10,1,0)+IF($T$10&gt;$R$10,1,0)</f>
        <v>0</v>
      </c>
      <c r="AD10" s="80">
        <f>IF(B10="","",RANK(B10,$B$9:$B$11,1))</f>
        <v>2</v>
      </c>
      <c r="AE10" s="7"/>
      <c r="AF10" s="339">
        <f>$K$11</f>
        <v>3</v>
      </c>
      <c r="AG10" s="307"/>
      <c r="AH10" s="307"/>
      <c r="AI10" s="307"/>
      <c r="AJ10" s="307"/>
      <c r="AK10" s="307"/>
      <c r="AL10" s="309">
        <f>IF(AG10&gt;AG9,1,0)+IF(AH10&gt;AH9,1,0)+IF(AI10&gt;AI9,1,0)+IF(AJ10&gt;AJ9,1,0)+IF(AK10&gt;AK9,1,0)</f>
        <v>0</v>
      </c>
      <c r="AM10" s="15"/>
    </row>
    <row r="11" spans="1:39" s="11" customFormat="1" ht="34.950000000000003" customHeight="1" thickBot="1" x14ac:dyDescent="0.45">
      <c r="A11" s="70"/>
      <c r="B11" s="65">
        <f>IF(K11="","-",RANK(G11,$G$9:$G$11,0)+RANK(F11,$F$9:$F$11,0)%+RANK(E11,$E$9:$E$11,0)%%+ROW()%%%)</f>
        <v>1.010111</v>
      </c>
      <c r="C11" s="66">
        <f>IF(B11="","",RANK(B11,$B$9:$B$11,1))</f>
        <v>3</v>
      </c>
      <c r="D11" s="61">
        <f>$L$18</f>
        <v>3</v>
      </c>
      <c r="E11" s="67">
        <f>SUM(U11-W11)</f>
        <v>0</v>
      </c>
      <c r="F11" s="67">
        <f>SUM(X11-Z11)</f>
        <v>0</v>
      </c>
      <c r="G11" s="68">
        <f>SUM(AA11-AC11)</f>
        <v>0</v>
      </c>
      <c r="H11" s="69">
        <f>SMALL($B$9:$B$11,3)</f>
        <v>1.010111</v>
      </c>
      <c r="I11" s="66">
        <f>IF(H11="","",RANK(H11,$H$9:$H$11,1))</f>
        <v>3</v>
      </c>
      <c r="J11" s="76">
        <f>INDEX($D$9:$D$11,MATCH(H11,$B$9:$B$11,0),1)</f>
        <v>3</v>
      </c>
      <c r="K11" s="20">
        <f>$L$18</f>
        <v>3</v>
      </c>
      <c r="L11" s="41" t="str">
        <f>IF($AL$9+$AL$10&gt;0,$AL$10,"")</f>
        <v/>
      </c>
      <c r="M11" s="42" t="s">
        <v>9</v>
      </c>
      <c r="N11" s="43" t="str">
        <f>IF($AL$9+$AL$10&gt;0,$AL$9,"")</f>
        <v/>
      </c>
      <c r="O11" s="47" t="str">
        <f>IF($AL$12+$AL$13&gt;0,$AL$13,"")</f>
        <v/>
      </c>
      <c r="P11" s="42" t="s">
        <v>9</v>
      </c>
      <c r="Q11" s="43" t="str">
        <f>IF($AL$12+$AL$13&gt;0,$AL$12,"")</f>
        <v/>
      </c>
      <c r="R11" s="77"/>
      <c r="S11" s="78"/>
      <c r="T11" s="78"/>
      <c r="U11" s="327">
        <f>AG10+AH10+AI10+AJ10+AK10+AG13+AH13+AI13+AJ13+AK13</f>
        <v>0</v>
      </c>
      <c r="V11" s="328" t="s">
        <v>9</v>
      </c>
      <c r="W11" s="329">
        <f>AG9+AH9+AI9+AJ9+AK9+AG12+AH12+AI12+AJ12+AK12</f>
        <v>0</v>
      </c>
      <c r="X11" s="330">
        <f>SUM($L$11,$O$11)</f>
        <v>0</v>
      </c>
      <c r="Y11" s="328" t="s">
        <v>9</v>
      </c>
      <c r="Z11" s="331">
        <f>SUM(N11,Q11)</f>
        <v>0</v>
      </c>
      <c r="AA11" s="332">
        <f>IF($L$11&gt;$N$11,1,0)+IF($O$11&gt;$Q$11,1,0)</f>
        <v>0</v>
      </c>
      <c r="AB11" s="333" t="s">
        <v>9</v>
      </c>
      <c r="AC11" s="334">
        <f>IF($N$11&gt;$L$11,1,0)+IF($Q$11&gt;$O$11,1,0)</f>
        <v>0</v>
      </c>
      <c r="AD11" s="81">
        <f>IF(B11="","",RANK(B11,$B$9:$B$11,1))</f>
        <v>3</v>
      </c>
      <c r="AE11" s="12"/>
      <c r="AF11" s="296" t="s">
        <v>38</v>
      </c>
      <c r="AG11" s="12"/>
      <c r="AH11" s="12"/>
      <c r="AI11" s="12"/>
      <c r="AJ11" s="12"/>
      <c r="AK11" s="12"/>
      <c r="AL11" s="40"/>
      <c r="AM11" s="15"/>
    </row>
    <row r="12" spans="1:39" s="11" customFormat="1" ht="34.950000000000003" customHeight="1" x14ac:dyDescent="0.4">
      <c r="A12" s="70"/>
      <c r="B12" s="7"/>
      <c r="C12" s="7"/>
      <c r="D12" s="7"/>
      <c r="E12" s="7"/>
      <c r="F12" s="7"/>
      <c r="G12" s="7"/>
      <c r="H12" s="7"/>
      <c r="I12" s="7"/>
      <c r="J12" s="7"/>
      <c r="K12" s="9"/>
      <c r="L12" s="50"/>
      <c r="M12" s="50"/>
      <c r="N12" s="10"/>
      <c r="O12" s="10"/>
      <c r="P12" s="7"/>
      <c r="Q12" s="7"/>
      <c r="R12" s="7"/>
      <c r="S12" s="7"/>
      <c r="T12" s="7"/>
      <c r="U12" s="7"/>
      <c r="V12" s="7"/>
      <c r="W12" s="8"/>
      <c r="X12" s="8"/>
      <c r="Y12" s="8"/>
      <c r="Z12" s="8"/>
      <c r="AA12" s="18"/>
      <c r="AB12" s="18"/>
      <c r="AC12" s="18"/>
      <c r="AD12" s="18"/>
      <c r="AE12" s="12"/>
      <c r="AF12" s="340">
        <f>$K$10</f>
        <v>2</v>
      </c>
      <c r="AG12" s="306"/>
      <c r="AH12" s="306"/>
      <c r="AI12" s="306"/>
      <c r="AJ12" s="306"/>
      <c r="AK12" s="306"/>
      <c r="AL12" s="308">
        <f>IF(AG12&gt;AG13,1,0)+IF(AH12&gt;AH13,1,0)+IF(AI12&gt;AI13,1,0)+IF(AJ12&gt;AJ13,1,0)+IF(AK12&gt;AK13,1,0)</f>
        <v>0</v>
      </c>
      <c r="AM12" s="15"/>
    </row>
    <row r="13" spans="1:39" s="11" customFormat="1" ht="34.950000000000003" customHeight="1" thickBot="1" x14ac:dyDescent="0.65">
      <c r="A13" s="70"/>
      <c r="B13" s="7"/>
      <c r="C13" s="7"/>
      <c r="D13" s="7"/>
      <c r="E13" s="7"/>
      <c r="F13" s="7"/>
      <c r="G13" s="7"/>
      <c r="H13" s="7"/>
      <c r="I13" s="7"/>
      <c r="J13" s="7"/>
      <c r="K13" s="3"/>
      <c r="L13" s="3"/>
      <c r="M13" s="3"/>
      <c r="N13" s="3"/>
      <c r="O13" s="3"/>
      <c r="P13" s="7"/>
      <c r="Q13" s="7"/>
      <c r="R13" s="7"/>
      <c r="S13" s="7"/>
      <c r="T13" s="7"/>
      <c r="U13" s="175"/>
      <c r="V13" s="176"/>
      <c r="W13" s="419" t="s">
        <v>10</v>
      </c>
      <c r="X13" s="420"/>
      <c r="Y13" s="420"/>
      <c r="Z13" s="420"/>
      <c r="AA13" s="420"/>
      <c r="AB13" s="420"/>
      <c r="AC13" s="420"/>
      <c r="AD13" s="18"/>
      <c r="AE13" s="18"/>
      <c r="AF13" s="339">
        <f>$K$11</f>
        <v>3</v>
      </c>
      <c r="AG13" s="307"/>
      <c r="AH13" s="307"/>
      <c r="AI13" s="307"/>
      <c r="AJ13" s="307"/>
      <c r="AK13" s="307"/>
      <c r="AL13" s="309">
        <f>IF(AG13&gt;AG12,1,0)+IF(AH13&gt;AH12,1,0)+IF(AI13&gt;AI12,1,0)+IF(AJ13&gt;AJ12,1,0)+IF(AK13&gt;AK12,1,0)</f>
        <v>0</v>
      </c>
      <c r="AM13" s="15"/>
    </row>
    <row r="14" spans="1:39" s="11" customFormat="1" ht="34.950000000000003" customHeight="1" thickTop="1" thickBot="1" x14ac:dyDescent="0.45">
      <c r="A14" s="70"/>
      <c r="B14" s="7"/>
      <c r="C14" s="7"/>
      <c r="D14" s="7"/>
      <c r="E14" s="7"/>
      <c r="F14" s="7"/>
      <c r="G14" s="7"/>
      <c r="H14" s="7"/>
      <c r="I14" s="7"/>
      <c r="J14" s="7"/>
      <c r="K14" s="51" t="s">
        <v>11</v>
      </c>
      <c r="L14" s="408">
        <v>1</v>
      </c>
      <c r="M14" s="409"/>
      <c r="N14" s="409"/>
      <c r="O14" s="409"/>
      <c r="P14" s="409"/>
      <c r="Q14" s="409"/>
      <c r="R14" s="410"/>
      <c r="S14" s="7"/>
      <c r="T14" s="7"/>
      <c r="U14" s="53"/>
      <c r="V14" s="177"/>
      <c r="W14" s="416">
        <f>$J$9</f>
        <v>1</v>
      </c>
      <c r="X14" s="417"/>
      <c r="Y14" s="417"/>
      <c r="Z14" s="417"/>
      <c r="AA14" s="417"/>
      <c r="AB14" s="417"/>
      <c r="AC14" s="418"/>
      <c r="AD14" s="18"/>
      <c r="AE14" s="12"/>
      <c r="AF14" s="53"/>
      <c r="AG14" s="70"/>
      <c r="AH14" s="70"/>
      <c r="AI14" s="70"/>
      <c r="AJ14" s="70"/>
      <c r="AK14" s="70"/>
      <c r="AL14" s="70"/>
      <c r="AM14" s="15"/>
    </row>
    <row r="15" spans="1:39" s="11" customFormat="1" ht="34.950000000000003" customHeight="1" thickTop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51"/>
      <c r="L15" s="3"/>
      <c r="M15" s="3"/>
      <c r="N15" s="3"/>
      <c r="O15" s="3"/>
      <c r="P15" s="7"/>
      <c r="Q15" s="7"/>
      <c r="R15" s="7"/>
      <c r="S15" s="7"/>
      <c r="T15" s="7"/>
      <c r="U15" s="175"/>
      <c r="V15" s="176"/>
      <c r="W15" s="387" t="s">
        <v>12</v>
      </c>
      <c r="X15" s="388"/>
      <c r="Y15" s="388"/>
      <c r="Z15" s="388"/>
      <c r="AA15" s="388"/>
      <c r="AB15" s="388"/>
      <c r="AC15" s="388"/>
      <c r="AD15" s="18"/>
      <c r="AE15" s="18"/>
      <c r="AF15" s="70"/>
      <c r="AG15" s="70"/>
      <c r="AH15" s="70"/>
      <c r="AI15" s="70"/>
      <c r="AJ15" s="70"/>
      <c r="AK15" s="70"/>
      <c r="AL15" s="70"/>
      <c r="AM15" s="15"/>
    </row>
    <row r="16" spans="1:39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13</v>
      </c>
      <c r="L16" s="413">
        <v>2</v>
      </c>
      <c r="M16" s="409"/>
      <c r="N16" s="409"/>
      <c r="O16" s="409"/>
      <c r="P16" s="409"/>
      <c r="Q16" s="409"/>
      <c r="R16" s="410"/>
      <c r="S16" s="7"/>
      <c r="T16" s="7"/>
      <c r="U16" s="53"/>
      <c r="V16" s="177"/>
      <c r="W16" s="416">
        <f>$J$10</f>
        <v>2</v>
      </c>
      <c r="X16" s="417"/>
      <c r="Y16" s="417"/>
      <c r="Z16" s="417"/>
      <c r="AA16" s="417"/>
      <c r="AB16" s="417"/>
      <c r="AC16" s="418"/>
      <c r="AD16" s="18"/>
      <c r="AE16" s="12"/>
      <c r="AF16" s="70"/>
      <c r="AG16" s="70"/>
      <c r="AH16" s="70"/>
      <c r="AI16" s="70"/>
      <c r="AJ16" s="70"/>
      <c r="AK16" s="70"/>
      <c r="AL16" s="70"/>
      <c r="AM16" s="15"/>
    </row>
    <row r="17" spans="1:39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10"/>
      <c r="M17" s="10"/>
      <c r="N17" s="10"/>
      <c r="O17" s="10"/>
      <c r="P17" s="7"/>
      <c r="Q17" s="7"/>
      <c r="R17" s="7"/>
      <c r="S17" s="7"/>
      <c r="T17" s="7"/>
      <c r="U17" s="175"/>
      <c r="V17" s="176"/>
      <c r="W17" s="387" t="s">
        <v>14</v>
      </c>
      <c r="X17" s="388"/>
      <c r="Y17" s="388"/>
      <c r="Z17" s="388"/>
      <c r="AA17" s="388"/>
      <c r="AB17" s="388"/>
      <c r="AC17" s="388"/>
      <c r="AD17" s="18"/>
      <c r="AE17" s="18"/>
      <c r="AF17" s="70"/>
      <c r="AG17" s="70"/>
      <c r="AH17" s="70"/>
      <c r="AI17" s="70"/>
      <c r="AJ17" s="70"/>
      <c r="AK17" s="70"/>
      <c r="AL17" s="70"/>
      <c r="AM17" s="15"/>
    </row>
    <row r="18" spans="1:39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15</v>
      </c>
      <c r="L18" s="413">
        <v>3</v>
      </c>
      <c r="M18" s="409"/>
      <c r="N18" s="409"/>
      <c r="O18" s="409"/>
      <c r="P18" s="409"/>
      <c r="Q18" s="409"/>
      <c r="R18" s="410"/>
      <c r="S18" s="10"/>
      <c r="T18" s="10"/>
      <c r="U18" s="53"/>
      <c r="V18" s="177"/>
      <c r="W18" s="416">
        <f>$J$11</f>
        <v>3</v>
      </c>
      <c r="X18" s="417"/>
      <c r="Y18" s="417"/>
      <c r="Z18" s="417"/>
      <c r="AA18" s="417"/>
      <c r="AB18" s="417"/>
      <c r="AC18" s="418"/>
      <c r="AD18" s="7"/>
      <c r="AE18" s="12"/>
      <c r="AF18" s="70"/>
      <c r="AG18" s="70"/>
      <c r="AH18" s="70"/>
      <c r="AI18" s="70"/>
      <c r="AJ18" s="70"/>
      <c r="AK18" s="70"/>
      <c r="AL18" s="70"/>
      <c r="AM18" s="15"/>
    </row>
    <row r="19" spans="1:39" s="11" customFormat="1" ht="34.950000000000003" customHeight="1" thickTop="1" x14ac:dyDescent="0.6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3"/>
      <c r="M19" s="3"/>
      <c r="N19" s="3"/>
      <c r="O19" s="3"/>
      <c r="P19" s="7"/>
      <c r="Q19" s="7"/>
      <c r="R19" s="9"/>
      <c r="S19" s="10"/>
      <c r="T19" s="10"/>
      <c r="U19" s="175"/>
      <c r="V19" s="175"/>
      <c r="W19" s="175"/>
      <c r="X19" s="175"/>
      <c r="Y19" s="175"/>
      <c r="Z19" s="175"/>
      <c r="AA19" s="175"/>
      <c r="AB19" s="175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5"/>
    </row>
    <row r="20" spans="1:39" ht="34.950000000000003" customHeight="1" thickBot="1" x14ac:dyDescent="0.45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96"/>
      <c r="L20" s="96"/>
      <c r="M20" s="96"/>
      <c r="N20" s="96"/>
      <c r="O20" s="96"/>
      <c r="P20" s="56"/>
      <c r="Q20" s="56"/>
      <c r="R20" s="96"/>
      <c r="S20" s="96"/>
      <c r="T20" s="96"/>
      <c r="U20" s="71"/>
      <c r="V20" s="96"/>
      <c r="W20" s="414"/>
      <c r="X20" s="415"/>
      <c r="Y20" s="415"/>
      <c r="Z20" s="415"/>
      <c r="AA20" s="415"/>
      <c r="AB20" s="97"/>
      <c r="AC20" s="97"/>
      <c r="AD20" s="97"/>
      <c r="AE20" s="406" t="s">
        <v>34</v>
      </c>
      <c r="AF20" s="407"/>
      <c r="AG20" s="407"/>
      <c r="AH20" s="407"/>
      <c r="AI20" s="407"/>
      <c r="AJ20" s="407"/>
      <c r="AK20" s="407"/>
      <c r="AL20" s="407"/>
      <c r="AM20" s="98"/>
    </row>
  </sheetData>
  <mergeCells count="24"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W20:AA20"/>
    <mergeCell ref="L6:N8"/>
    <mergeCell ref="W18:AC18"/>
    <mergeCell ref="W15:AC15"/>
    <mergeCell ref="W17:AC17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"/>
  <sheetViews>
    <sheetView showGridLines="0" zoomScale="70" zoomScaleNormal="70" workbookViewId="0">
      <selection activeCell="AI5" sqref="AI5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3" width="4.64453125" customWidth="1"/>
    <col min="24" max="24" width="6.64453125" customWidth="1"/>
    <col min="25" max="25" width="1.64453125" customWidth="1"/>
    <col min="26" max="26" width="6.64453125" customWidth="1"/>
    <col min="27" max="27" width="5.64453125" customWidth="1"/>
    <col min="28" max="28" width="1.64453125" customWidth="1"/>
    <col min="29" max="30" width="5.64453125" customWidth="1"/>
    <col min="31" max="31" width="1.64453125" customWidth="1"/>
    <col min="32" max="32" width="5.64453125" customWidth="1"/>
    <col min="33" max="33" width="7.64453125" customWidth="1"/>
    <col min="34" max="34" width="10.87890625" customWidth="1"/>
    <col min="35" max="35" width="27.3515625" customWidth="1"/>
    <col min="36" max="41" width="4.64453125" customWidth="1"/>
    <col min="42" max="42" width="5.64453125" customWidth="1"/>
  </cols>
  <sheetData>
    <row r="1" spans="1:42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2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0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1"/>
      <c r="AJ2" s="4"/>
      <c r="AK2" s="4"/>
      <c r="AL2" s="4"/>
      <c r="AM2" s="4"/>
      <c r="AN2" s="4"/>
      <c r="AO2" s="5"/>
      <c r="AP2" s="6"/>
    </row>
    <row r="3" spans="1:42" ht="19.95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6"/>
    </row>
    <row r="4" spans="1:42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3"/>
      <c r="X4" s="34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92" t="s">
        <v>1</v>
      </c>
      <c r="AK4" s="392" t="s">
        <v>2</v>
      </c>
      <c r="AL4" s="392" t="s">
        <v>3</v>
      </c>
      <c r="AM4" s="392" t="s">
        <v>35</v>
      </c>
      <c r="AN4" s="392" t="s">
        <v>36</v>
      </c>
      <c r="AO4" s="392" t="s">
        <v>4</v>
      </c>
      <c r="AP4" s="6"/>
    </row>
    <row r="5" spans="1:42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96" t="s">
        <v>37</v>
      </c>
      <c r="AJ5" s="393"/>
      <c r="AK5" s="393"/>
      <c r="AL5" s="393"/>
      <c r="AM5" s="393"/>
      <c r="AN5" s="393"/>
      <c r="AO5" s="393"/>
      <c r="AP5" s="6"/>
    </row>
    <row r="6" spans="1:42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$L$15</f>
        <v>1</v>
      </c>
      <c r="M6" s="395"/>
      <c r="N6" s="396"/>
      <c r="O6" s="394">
        <f>$L$17</f>
        <v>2</v>
      </c>
      <c r="P6" s="395"/>
      <c r="Q6" s="396"/>
      <c r="R6" s="394">
        <f>$L$19</f>
        <v>3</v>
      </c>
      <c r="S6" s="395"/>
      <c r="T6" s="396"/>
      <c r="U6" s="394">
        <f>$L$21</f>
        <v>4</v>
      </c>
      <c r="V6" s="395"/>
      <c r="W6" s="396"/>
      <c r="X6" s="7"/>
      <c r="Y6" s="7"/>
      <c r="Z6" s="8"/>
      <c r="AA6" s="8"/>
      <c r="AB6" s="8"/>
      <c r="AC6" s="3"/>
      <c r="AD6" s="3"/>
      <c r="AE6" s="3"/>
      <c r="AF6" s="3"/>
      <c r="AG6" s="3"/>
      <c r="AH6" s="12"/>
      <c r="AI6" s="13">
        <f>$L$15</f>
        <v>1</v>
      </c>
      <c r="AJ6" s="306"/>
      <c r="AK6" s="306"/>
      <c r="AL6" s="306"/>
      <c r="AM6" s="306"/>
      <c r="AN6" s="306"/>
      <c r="AO6" s="308">
        <f>IF(AJ6&gt;AJ7,1,0)+IF(AK6&gt;AK7,1,0)+IF(AL6&gt;AL7,1,0)+IF(AM6&gt;AM7,1,0)+IF(AN6&gt;AN7,1,0)</f>
        <v>0</v>
      </c>
      <c r="AP6" s="15"/>
    </row>
    <row r="7" spans="1:42" s="11" customFormat="1" ht="34.950000000000003" customHeight="1" thickBot="1" x14ac:dyDescent="0.45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7"/>
      <c r="Y7" s="7"/>
      <c r="Z7" s="8"/>
      <c r="AA7" s="8"/>
      <c r="AB7" s="8"/>
      <c r="AC7" s="8"/>
      <c r="AD7" s="7"/>
      <c r="AE7" s="7"/>
      <c r="AF7" s="7"/>
      <c r="AG7" s="7"/>
      <c r="AH7" s="12"/>
      <c r="AI7" s="16">
        <f>$L$17</f>
        <v>2</v>
      </c>
      <c r="AJ7" s="307"/>
      <c r="AK7" s="307"/>
      <c r="AL7" s="307"/>
      <c r="AM7" s="307"/>
      <c r="AN7" s="307"/>
      <c r="AO7" s="309">
        <f>IF(AJ7&gt;AJ6,1,0)+IF(AK7&gt;AK6,1,0)+IF(AL7&gt;AL6,1,0)+IF(AM7&gt;AM6,1,0)+IF(AN7&gt;AN6,1,0)</f>
        <v>0</v>
      </c>
      <c r="AP7" s="15"/>
    </row>
    <row r="8" spans="1:42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397"/>
      <c r="M8" s="398"/>
      <c r="N8" s="399"/>
      <c r="O8" s="397"/>
      <c r="P8" s="398"/>
      <c r="Q8" s="399"/>
      <c r="R8" s="397"/>
      <c r="S8" s="398"/>
      <c r="T8" s="399"/>
      <c r="U8" s="397"/>
      <c r="V8" s="398"/>
      <c r="W8" s="399"/>
      <c r="X8" s="411" t="s">
        <v>6</v>
      </c>
      <c r="Y8" s="412"/>
      <c r="Z8" s="412"/>
      <c r="AA8" s="400" t="s">
        <v>4</v>
      </c>
      <c r="AB8" s="401"/>
      <c r="AC8" s="402"/>
      <c r="AD8" s="403" t="s">
        <v>7</v>
      </c>
      <c r="AE8" s="404"/>
      <c r="AF8" s="405"/>
      <c r="AG8" s="19" t="s">
        <v>8</v>
      </c>
      <c r="AH8" s="3"/>
      <c r="AI8" s="3"/>
      <c r="AJ8" s="3"/>
      <c r="AK8" s="3"/>
      <c r="AL8" s="3"/>
      <c r="AM8" s="3"/>
      <c r="AN8" s="3"/>
      <c r="AO8" s="3"/>
      <c r="AP8" s="15"/>
    </row>
    <row r="9" spans="1:42" s="11" customFormat="1" ht="34.950000000000003" customHeight="1" thickTop="1" x14ac:dyDescent="0.4">
      <c r="A9" s="70"/>
      <c r="B9" s="59">
        <f>IF(K9="","-",RANK(G9,$G$9:$G$12,0)+RANK(F9,$F$9:$F$12,0)%+RANK(E9,$E$9:$E$12,0)%%+ROW()%%%)</f>
        <v>1.0101089999999999</v>
      </c>
      <c r="C9" s="60">
        <f>IF(B9="","",RANK(B9,$B$9:$B$12,1))</f>
        <v>1</v>
      </c>
      <c r="D9" s="61">
        <f>$L$15</f>
        <v>1</v>
      </c>
      <c r="E9" s="62">
        <f>SUM(X9-Z9)</f>
        <v>0</v>
      </c>
      <c r="F9" s="62">
        <f>SUM(AA9-AC9)</f>
        <v>0</v>
      </c>
      <c r="G9" s="63">
        <f>SUM(AD9-AF9)</f>
        <v>0</v>
      </c>
      <c r="H9" s="64">
        <f>SMALL($B$9:$B$12,1)</f>
        <v>1.0101089999999999</v>
      </c>
      <c r="I9" s="60">
        <f>IF(H9="","",RANK(H9,$H$9:$H$12,1))</f>
        <v>1</v>
      </c>
      <c r="J9" s="75">
        <f>INDEX($D$9:$D$12,MATCH(H9,$B$9:$B$12,0),1)</f>
        <v>1</v>
      </c>
      <c r="K9" s="20">
        <f>$L$15</f>
        <v>1</v>
      </c>
      <c r="L9" s="21"/>
      <c r="M9" s="22"/>
      <c r="N9" s="23"/>
      <c r="O9" s="24" t="str">
        <f>IF($AO$6+$AO$7&gt;0,$AO$6,"")</f>
        <v/>
      </c>
      <c r="P9" s="25" t="s">
        <v>9</v>
      </c>
      <c r="Q9" s="26" t="str">
        <f>IF($AO$6+$AO$7&gt;0,$AO$7,"")</f>
        <v/>
      </c>
      <c r="R9" s="24" t="str">
        <f>IF($AO$12+$AO$13&gt;0,$AO$12,"")</f>
        <v/>
      </c>
      <c r="S9" s="25" t="s">
        <v>9</v>
      </c>
      <c r="T9" s="27" t="str">
        <f>IF($AO$12+$AO$13&gt;0,$AO$13,"")</f>
        <v/>
      </c>
      <c r="U9" s="24" t="str">
        <f>IF($AO$18+$AO$19&gt;0,$AO$18,"")</f>
        <v/>
      </c>
      <c r="V9" s="25" t="s">
        <v>9</v>
      </c>
      <c r="W9" s="28" t="str">
        <f>IF($AO$18+$AO$19&gt;0,$AO$19,"")</f>
        <v/>
      </c>
      <c r="X9" s="310">
        <f>SUM(AJ6:AN6)+SUM(AJ12:AN12)+SUM(AJ18:AN18)</f>
        <v>0</v>
      </c>
      <c r="Y9" s="311" t="s">
        <v>9</v>
      </c>
      <c r="Z9" s="312">
        <f>SUM(AJ7:AN7)+SUM(AJ13:AN13)+SUM(AJ19:AN19)</f>
        <v>0</v>
      </c>
      <c r="AA9" s="313">
        <f>SUM($O$9,$R$9,$U$9)</f>
        <v>0</v>
      </c>
      <c r="AB9" s="311" t="s">
        <v>9</v>
      </c>
      <c r="AC9" s="314">
        <f>SUM($Q$9,$T$9,$W$9)</f>
        <v>0</v>
      </c>
      <c r="AD9" s="315">
        <f>IF($O$9&gt;$Q$9,1,0)+IF($R$9&gt;$T$9,1,0)+IF($U$9&gt;$W$9,1,0)</f>
        <v>0</v>
      </c>
      <c r="AE9" s="316" t="s">
        <v>9</v>
      </c>
      <c r="AF9" s="312">
        <f>IF($Q$9&gt;$O$9,1,0)+IF($T$9&gt;$R$9,1,0)+IF($W$9&gt;$U$9,1,0)</f>
        <v>0</v>
      </c>
      <c r="AG9" s="72">
        <f>IF($B$9="","",RANK($B$9,$B$9:$B$12,1))</f>
        <v>1</v>
      </c>
      <c r="AH9" s="12"/>
      <c r="AI9" s="29">
        <f>$L$19</f>
        <v>3</v>
      </c>
      <c r="AJ9" s="306"/>
      <c r="AK9" s="306"/>
      <c r="AL9" s="306"/>
      <c r="AM9" s="306"/>
      <c r="AN9" s="306"/>
      <c r="AO9" s="308">
        <f>IF(AJ9&gt;AJ10,1,0)+IF(AK9&gt;AK10,1,0)+IF(AL9&gt;AL10,1,0)+IF(AM9&gt;AM10,1,0)+IF(AN9&gt;AN10,1,0)</f>
        <v>0</v>
      </c>
      <c r="AP9" s="15"/>
    </row>
    <row r="10" spans="1:42" s="11" customFormat="1" ht="34.950000000000003" customHeight="1" thickBot="1" x14ac:dyDescent="0.45">
      <c r="A10" s="70"/>
      <c r="B10" s="59">
        <f>IF(K10="","-",RANK(G10,$G$9:$G$12,0)+RANK(F10,$F$9:$F$12,0)%+RANK(E10,$E$9:$E$12,0)%%+ROW()%%%)</f>
        <v>1.0101100000000001</v>
      </c>
      <c r="C10" s="60">
        <f>IF(B10="","",RANK(B10,$B$9:$B$12,1))</f>
        <v>2</v>
      </c>
      <c r="D10" s="61">
        <f>$L$17</f>
        <v>2</v>
      </c>
      <c r="E10" s="62">
        <f>SUM(X10-Z10)</f>
        <v>0</v>
      </c>
      <c r="F10" s="62">
        <f>SUM(AA10-AC10)</f>
        <v>0</v>
      </c>
      <c r="G10" s="63">
        <f>SUM(AD10-AF10)</f>
        <v>0</v>
      </c>
      <c r="H10" s="64">
        <f>SMALL($B$9:$B$12,2)</f>
        <v>1.0101100000000001</v>
      </c>
      <c r="I10" s="60">
        <f>IF(H10="","",RANK(H10,$H$9:$H$12,1))</f>
        <v>2</v>
      </c>
      <c r="J10" s="75">
        <f>INDEX($D$9:$D$12,MATCH(H10,$B$9:$B$12,0),1)</f>
        <v>2</v>
      </c>
      <c r="K10" s="20">
        <f>$L$17</f>
        <v>2</v>
      </c>
      <c r="L10" s="30" t="str">
        <f>IF($AO$6+$AO$7&gt;0,$AO$7,"")</f>
        <v/>
      </c>
      <c r="M10" s="31" t="s">
        <v>9</v>
      </c>
      <c r="N10" s="32" t="str">
        <f>IF($AO$6+$AO$7&gt;0,$AO$6,"")</f>
        <v/>
      </c>
      <c r="O10" s="33"/>
      <c r="P10" s="33"/>
      <c r="Q10" s="33"/>
      <c r="R10" s="34" t="str">
        <f>IF($AO$21+$AO$22&gt;0,$AO$21,"")</f>
        <v/>
      </c>
      <c r="S10" s="31" t="s">
        <v>9</v>
      </c>
      <c r="T10" s="32" t="str">
        <f>IF($AO$21+$AO$22&gt;0,$AO$22,"")</f>
        <v/>
      </c>
      <c r="U10" s="34" t="str">
        <f>IF($AO$15+$AO$16&gt;0,$AO$15,"")</f>
        <v/>
      </c>
      <c r="V10" s="31" t="s">
        <v>9</v>
      </c>
      <c r="W10" s="35" t="str">
        <f>IF($AO$15+$AO$16&gt;0,$AO$16,"")</f>
        <v/>
      </c>
      <c r="X10" s="335">
        <f>SUM(AJ7:AN7)+SUM(AJ15:AN15)+SUM(AJ21:AN21)</f>
        <v>0</v>
      </c>
      <c r="Y10" s="322" t="s">
        <v>9</v>
      </c>
      <c r="Z10" s="336">
        <f>SUM(AJ6:AN6)+SUM(AJ16:AN16)+SUM(AJ22:AN22)</f>
        <v>0</v>
      </c>
      <c r="AA10" s="321">
        <f>SUM($L$10,$R$10,$U$10)</f>
        <v>0</v>
      </c>
      <c r="AB10" s="322" t="s">
        <v>9</v>
      </c>
      <c r="AC10" s="323">
        <f>SUM($N$10,$T$10,$W$10)</f>
        <v>0</v>
      </c>
      <c r="AD10" s="324">
        <f>IF($L$10&gt;$N$10,1,0)+IF($R$10&gt;$T$10,1,0)+IF($U$10&gt;$W$10,1,0)</f>
        <v>0</v>
      </c>
      <c r="AE10" s="325" t="s">
        <v>9</v>
      </c>
      <c r="AF10" s="320">
        <f>IF($N$10&gt;$L$10,1,0)+IF($T$10&gt;$R$10,1,0)+IF($W$10&gt;$U$10,1,0)</f>
        <v>0</v>
      </c>
      <c r="AG10" s="73">
        <f>IF($B$10="","",RANK($B$10,$B$9:$B$12,1))</f>
        <v>2</v>
      </c>
      <c r="AH10" s="7"/>
      <c r="AI10" s="16">
        <f>$L$21</f>
        <v>4</v>
      </c>
      <c r="AJ10" s="307"/>
      <c r="AK10" s="307"/>
      <c r="AL10" s="307"/>
      <c r="AM10" s="307"/>
      <c r="AN10" s="307"/>
      <c r="AO10" s="309">
        <f>IF(AJ10&gt;AJ9,1,0)+IF(AK10&gt;AK9,1,0)+IF(AL10&gt;AL9,1,0)+IF(AM10&gt;AM9,1,0)+IF(AN10&gt;AN9,1,0)</f>
        <v>0</v>
      </c>
      <c r="AP10" s="15"/>
    </row>
    <row r="11" spans="1:42" s="11" customFormat="1" ht="34.950000000000003" customHeight="1" x14ac:dyDescent="0.4">
      <c r="A11" s="70"/>
      <c r="B11" s="59">
        <f>IF(K11="","-",RANK(G11,$G$9:$G$12,0)+RANK(F11,$F$9:$F$12,0)%+RANK(E11,$E$9:$E$12,0)%%+ROW()%%%)</f>
        <v>1.010111</v>
      </c>
      <c r="C11" s="60">
        <f>IF(B11="","",RANK(B11,$B$9:$B$12,1))</f>
        <v>3</v>
      </c>
      <c r="D11" s="61">
        <f>$L$19</f>
        <v>3</v>
      </c>
      <c r="E11" s="62">
        <f>SUM(X11-Z11)</f>
        <v>0</v>
      </c>
      <c r="F11" s="62">
        <f>SUM(AA11-AC11)</f>
        <v>0</v>
      </c>
      <c r="G11" s="63">
        <f>SUM(AD11-AF11)</f>
        <v>0</v>
      </c>
      <c r="H11" s="64">
        <f>SMALL($B$9:$B$12,3)</f>
        <v>1.010111</v>
      </c>
      <c r="I11" s="60">
        <f>IF(H11="","",RANK(H11,$H$9:$H$12,1))</f>
        <v>3</v>
      </c>
      <c r="J11" s="75">
        <f>INDEX($D$9:$D$12,MATCH(H11,$B$9:$B$12,0),1)</f>
        <v>3</v>
      </c>
      <c r="K11" s="20">
        <f>$L$19</f>
        <v>3</v>
      </c>
      <c r="L11" s="30" t="str">
        <f>IF($AO$12+$AO$13&gt;0,$AO$13,"")</f>
        <v/>
      </c>
      <c r="M11" s="31" t="s">
        <v>9</v>
      </c>
      <c r="N11" s="36" t="str">
        <f>IF($AO$12+$AO$13&gt;0,$AO$12,"")</f>
        <v/>
      </c>
      <c r="O11" s="34" t="str">
        <f>IF($AO$21+$AO$22&gt;0,$AO$22,"")</f>
        <v/>
      </c>
      <c r="P11" s="31" t="s">
        <v>9</v>
      </c>
      <c r="Q11" s="36" t="str">
        <f>IF($AO$21+$AO$22&gt;0,$AO$21,"")</f>
        <v/>
      </c>
      <c r="R11" s="37"/>
      <c r="S11" s="38"/>
      <c r="T11" s="39"/>
      <c r="U11" s="34" t="str">
        <f>IF($AO$9+$AO$10&gt;0,$AO$9,"")</f>
        <v/>
      </c>
      <c r="V11" s="31" t="s">
        <v>9</v>
      </c>
      <c r="W11" s="35" t="str">
        <f>IF($AO$9+$AO$10&gt;0,$AO$10,"")</f>
        <v/>
      </c>
      <c r="X11" s="318">
        <f>SUM(AJ9:AN9)+SUM(AJ13:AN13)+SUM(AJ22:AN22)</f>
        <v>0</v>
      </c>
      <c r="Y11" s="319" t="s">
        <v>9</v>
      </c>
      <c r="Z11" s="320">
        <f>SUM(AJ10:AN10)+SUM(AJ12:AN12)+SUM(AJ21:AN21)</f>
        <v>0</v>
      </c>
      <c r="AA11" s="321">
        <f>SUM($L$11,$O$11,$U$11)</f>
        <v>0</v>
      </c>
      <c r="AB11" s="322" t="s">
        <v>9</v>
      </c>
      <c r="AC11" s="323">
        <f>SUM($N$11,$Q$11,$W$11)</f>
        <v>0</v>
      </c>
      <c r="AD11" s="324">
        <f>IF($L$11&gt;$N$11,1,0)+IF($O$11&gt;$Q$11,1,0)+IF($U$11&gt;$W$11,1,0)</f>
        <v>0</v>
      </c>
      <c r="AE11" s="325" t="s">
        <v>9</v>
      </c>
      <c r="AF11" s="320">
        <f>IF($N$11&gt;$L$11,1,0)+IF($Q$11&gt;$O$11,1,0)+IF($W$11&gt;$U$11,1,0)</f>
        <v>0</v>
      </c>
      <c r="AG11" s="73">
        <f>IF($B$11="","",RANK($B$11,$B$9:$B$12,1))</f>
        <v>3</v>
      </c>
      <c r="AH11" s="12"/>
      <c r="AI11" s="296" t="s">
        <v>43</v>
      </c>
      <c r="AJ11" s="12"/>
      <c r="AK11" s="12"/>
      <c r="AL11" s="12"/>
      <c r="AM11" s="12"/>
      <c r="AN11" s="12"/>
      <c r="AO11" s="40"/>
      <c r="AP11" s="15"/>
    </row>
    <row r="12" spans="1:42" s="11" customFormat="1" ht="34.950000000000003" customHeight="1" thickBot="1" x14ac:dyDescent="0.45">
      <c r="A12" s="70"/>
      <c r="B12" s="65">
        <f>IF(K12="","-",RANK(G12,$G$9:$G$12,0)+RANK(F12,$F$9:$F$12,0)%+RANK(E12,$E$9:$E$12,0)%%+ROW()%%%)</f>
        <v>1.0101119999999999</v>
      </c>
      <c r="C12" s="66">
        <f>IF(B12="","",RANK(B12,$B$9:$B$12,1))</f>
        <v>4</v>
      </c>
      <c r="D12" s="61">
        <f>$L$21</f>
        <v>4</v>
      </c>
      <c r="E12" s="67">
        <f>SUM(X12-Z12)</f>
        <v>0</v>
      </c>
      <c r="F12" s="67">
        <f>SUM(AA12-AC12)</f>
        <v>0</v>
      </c>
      <c r="G12" s="68">
        <f>SUM(AD12-AF12)</f>
        <v>0</v>
      </c>
      <c r="H12" s="69">
        <f>SMALL($B$9:$B$12,4)</f>
        <v>1.0101119999999999</v>
      </c>
      <c r="I12" s="66">
        <f>IF(H12="","",RANK(H12,$H$9:$H$12,1))</f>
        <v>4</v>
      </c>
      <c r="J12" s="76">
        <f>INDEX($D$9:$D$12,MATCH(H12,$B$9:$B$12,0),1)</f>
        <v>4</v>
      </c>
      <c r="K12" s="20">
        <f>$L$21</f>
        <v>4</v>
      </c>
      <c r="L12" s="41" t="str">
        <f>IF($AO$18+$AO$19&gt;0,$AO$19,"")</f>
        <v/>
      </c>
      <c r="M12" s="42" t="s">
        <v>9</v>
      </c>
      <c r="N12" s="43" t="str">
        <f>IF($AO$18+$AO$19&gt;0,$AO$18,"")</f>
        <v/>
      </c>
      <c r="O12" s="44" t="str">
        <f>IF($AO$15+$AO$16&gt;0,$AO$16,"")</f>
        <v/>
      </c>
      <c r="P12" s="45" t="s">
        <v>9</v>
      </c>
      <c r="Q12" s="46" t="str">
        <f>IF($AO$15+$AO$16&gt;0,$AO$15,"")</f>
        <v/>
      </c>
      <c r="R12" s="47" t="str">
        <f>IF($AO$9+$AO$10&gt;0,$AO$10,"")</f>
        <v/>
      </c>
      <c r="S12" s="42" t="s">
        <v>9</v>
      </c>
      <c r="T12" s="43" t="str">
        <f>IF($AO$9+$AO$10&gt;0,$AO$9,"")</f>
        <v/>
      </c>
      <c r="U12" s="48"/>
      <c r="V12" s="48"/>
      <c r="W12" s="49"/>
      <c r="X12" s="327">
        <f>SUM(AJ10:AN10)+SUM(AJ16:AN16)+SUM(AJ19:AN19)</f>
        <v>0</v>
      </c>
      <c r="Y12" s="328" t="s">
        <v>9</v>
      </c>
      <c r="Z12" s="329">
        <f>SUM(AJ9:AN9)+SUM(AJ15:AN15)+SUM(AJ18:AN18)</f>
        <v>0</v>
      </c>
      <c r="AA12" s="330">
        <f>SUM($L$12,$O$12,$R$12)</f>
        <v>0</v>
      </c>
      <c r="AB12" s="337" t="s">
        <v>9</v>
      </c>
      <c r="AC12" s="331">
        <f>SUM($N$12,$Q$12,$T$12)</f>
        <v>0</v>
      </c>
      <c r="AD12" s="332">
        <f>IF($L$12&gt;$N$12,1,0)+IF($O$12&gt;$Q$12,1,0)+IF($R$12&gt;$T$12,1,0)</f>
        <v>0</v>
      </c>
      <c r="AE12" s="333" t="s">
        <v>9</v>
      </c>
      <c r="AF12" s="329">
        <f>IF($N$12&gt;$L$12,1,0)+IF($Q$12&gt;$O$12,1,0)+IF($T$12&gt;$R$12,1,0)</f>
        <v>0</v>
      </c>
      <c r="AG12" s="74">
        <f>IF($B$12="","",RANK($B$12,$B$9:$B$12,1))</f>
        <v>4</v>
      </c>
      <c r="AH12" s="8"/>
      <c r="AI12" s="29">
        <f>$L$15</f>
        <v>1</v>
      </c>
      <c r="AJ12" s="306"/>
      <c r="AK12" s="306"/>
      <c r="AL12" s="306"/>
      <c r="AM12" s="306"/>
      <c r="AN12" s="306"/>
      <c r="AO12" s="308">
        <f>IF(AJ12&gt;AJ13,1,0)+IF(AK12&gt;AK13,1,0)+IF(AL12&gt;AL13,1,0)+IF(AM12&gt;AM13,1,0)+IF(AN12&gt;AN13,1,0)</f>
        <v>0</v>
      </c>
      <c r="AP12" s="15"/>
    </row>
    <row r="13" spans="1:42" s="11" customFormat="1" ht="34.950000000000003" customHeight="1" thickBot="1" x14ac:dyDescent="0.45">
      <c r="A13" s="70"/>
      <c r="B13" s="7"/>
      <c r="C13" s="7"/>
      <c r="D13" s="7"/>
      <c r="E13" s="7"/>
      <c r="F13" s="7"/>
      <c r="G13" s="7"/>
      <c r="H13" s="7"/>
      <c r="I13" s="7"/>
      <c r="J13" s="7"/>
      <c r="K13" s="9"/>
      <c r="L13" s="50"/>
      <c r="M13" s="50"/>
      <c r="N13" s="10"/>
      <c r="O13" s="10"/>
      <c r="P13" s="7"/>
      <c r="Q13" s="7"/>
      <c r="R13" s="7"/>
      <c r="S13" s="7"/>
      <c r="T13" s="7"/>
      <c r="U13" s="18"/>
      <c r="V13" s="18"/>
      <c r="W13" s="7"/>
      <c r="X13" s="7"/>
      <c r="Y13" s="7"/>
      <c r="Z13" s="8"/>
      <c r="AA13" s="8"/>
      <c r="AB13" s="8"/>
      <c r="AC13" s="8"/>
      <c r="AD13" s="18"/>
      <c r="AE13" s="18"/>
      <c r="AF13" s="18"/>
      <c r="AG13" s="18"/>
      <c r="AH13" s="12"/>
      <c r="AI13" s="16">
        <f>$L$19</f>
        <v>3</v>
      </c>
      <c r="AJ13" s="307"/>
      <c r="AK13" s="307"/>
      <c r="AL13" s="307"/>
      <c r="AM13" s="307"/>
      <c r="AN13" s="307"/>
      <c r="AO13" s="309">
        <f>IF(AJ13&gt;AJ12,1,0)+IF(AK13&gt;AK12,1,0)+IF(AL13&gt;AL12,1,0)+IF(AM13&gt;AM12,1,0)+IF(AN13&gt;AN12,1,0)</f>
        <v>0</v>
      </c>
      <c r="AP13" s="15"/>
    </row>
    <row r="14" spans="1:42" s="11" customFormat="1" ht="34.950000000000003" customHeight="1" thickBot="1" x14ac:dyDescent="0.65">
      <c r="A14" s="70"/>
      <c r="B14" s="7"/>
      <c r="C14" s="7"/>
      <c r="D14" s="7"/>
      <c r="E14" s="7"/>
      <c r="F14" s="7"/>
      <c r="G14" s="7"/>
      <c r="H14" s="7"/>
      <c r="I14" s="7"/>
      <c r="J14" s="7"/>
      <c r="K14" s="3"/>
      <c r="L14" s="3"/>
      <c r="M14" s="3"/>
      <c r="N14" s="3"/>
      <c r="O14" s="3"/>
      <c r="P14" s="7"/>
      <c r="Q14" s="7"/>
      <c r="R14" s="7"/>
      <c r="S14" s="7"/>
      <c r="T14" s="7"/>
      <c r="U14" s="18"/>
      <c r="V14" s="18"/>
      <c r="W14" s="7"/>
      <c r="X14" s="427" t="s">
        <v>10</v>
      </c>
      <c r="Y14" s="428"/>
      <c r="Z14" s="428"/>
      <c r="AA14" s="428"/>
      <c r="AB14" s="428"/>
      <c r="AC14" s="429"/>
      <c r="AD14" s="429"/>
      <c r="AE14" s="429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5"/>
    </row>
    <row r="15" spans="1:42" s="11" customFormat="1" ht="34.950000000000003" customHeight="1" thickTop="1" thickBot="1" x14ac:dyDescent="0.45">
      <c r="A15" s="70"/>
      <c r="B15" s="7"/>
      <c r="C15" s="7"/>
      <c r="D15" s="7"/>
      <c r="E15" s="7"/>
      <c r="F15" s="7"/>
      <c r="G15" s="7"/>
      <c r="H15" s="7"/>
      <c r="I15" s="7"/>
      <c r="J15" s="7"/>
      <c r="K15" s="51" t="s">
        <v>11</v>
      </c>
      <c r="L15" s="408">
        <v>1</v>
      </c>
      <c r="M15" s="409"/>
      <c r="N15" s="409"/>
      <c r="O15" s="409"/>
      <c r="P15" s="409"/>
      <c r="Q15" s="409"/>
      <c r="R15" s="410"/>
      <c r="S15" s="7"/>
      <c r="T15" s="7"/>
      <c r="U15" s="18"/>
      <c r="V15" s="18"/>
      <c r="W15" s="7"/>
      <c r="X15" s="423">
        <f>$J$9</f>
        <v>1</v>
      </c>
      <c r="Y15" s="424"/>
      <c r="Z15" s="424"/>
      <c r="AA15" s="424"/>
      <c r="AB15" s="424"/>
      <c r="AC15" s="424"/>
      <c r="AD15" s="424"/>
      <c r="AE15" s="425"/>
      <c r="AF15" s="18"/>
      <c r="AG15" s="18"/>
      <c r="AH15" s="12"/>
      <c r="AI15" s="29">
        <f>$L$17</f>
        <v>2</v>
      </c>
      <c r="AJ15" s="306"/>
      <c r="AK15" s="306"/>
      <c r="AL15" s="306"/>
      <c r="AM15" s="306"/>
      <c r="AN15" s="306"/>
      <c r="AO15" s="308">
        <f>IF(AJ15&gt;AJ16,1,0)+IF(AK15&gt;AK16,1,0)+IF(AL15&gt;AL16,1,0)+IF(AM15&gt;AM16,1,0)+IF(AN15&gt;AN16,1,0)</f>
        <v>0</v>
      </c>
      <c r="AP15" s="15"/>
    </row>
    <row r="16" spans="1:42" s="11" customFormat="1" ht="34.950000000000003" customHeight="1" thickTop="1" thickBot="1" x14ac:dyDescent="0.65">
      <c r="A16" s="70"/>
      <c r="B16" s="7"/>
      <c r="C16" s="7"/>
      <c r="D16" s="7"/>
      <c r="E16" s="7"/>
      <c r="F16" s="7"/>
      <c r="G16" s="7"/>
      <c r="H16" s="7"/>
      <c r="I16" s="7"/>
      <c r="J16" s="7"/>
      <c r="K16" s="51"/>
      <c r="L16" s="3"/>
      <c r="M16" s="3"/>
      <c r="N16" s="3"/>
      <c r="O16" s="3"/>
      <c r="P16" s="7"/>
      <c r="Q16" s="7"/>
      <c r="R16" s="7"/>
      <c r="S16" s="7"/>
      <c r="T16" s="7"/>
      <c r="U16" s="18"/>
      <c r="V16" s="18"/>
      <c r="W16" s="7"/>
      <c r="X16" s="421" t="s">
        <v>12</v>
      </c>
      <c r="Y16" s="430"/>
      <c r="Z16" s="430"/>
      <c r="AA16" s="430"/>
      <c r="AB16" s="430"/>
      <c r="AC16" s="430"/>
      <c r="AD16" s="430"/>
      <c r="AE16" s="430"/>
      <c r="AF16" s="18"/>
      <c r="AG16" s="18"/>
      <c r="AH16" s="18"/>
      <c r="AI16" s="16">
        <f>$L$21</f>
        <v>4</v>
      </c>
      <c r="AJ16" s="307"/>
      <c r="AK16" s="307"/>
      <c r="AL16" s="307"/>
      <c r="AM16" s="307"/>
      <c r="AN16" s="307"/>
      <c r="AO16" s="309">
        <f>IF(AJ16&gt;AJ15,1,0)+IF(AK16&gt;AK15,1,0)+IF(AL16&gt;AL15,1,0)+IF(AM16&gt;AM15,1,0)+IF(AN16&gt;AN15,1,0)</f>
        <v>0</v>
      </c>
      <c r="AP16" s="15"/>
    </row>
    <row r="17" spans="1:42" s="11" customFormat="1" ht="34.950000000000003" customHeight="1" thickTop="1" thickBot="1" x14ac:dyDescent="0.45">
      <c r="A17" s="70"/>
      <c r="B17" s="7"/>
      <c r="C17" s="7"/>
      <c r="D17" s="7"/>
      <c r="E17" s="7"/>
      <c r="F17" s="7"/>
      <c r="G17" s="7"/>
      <c r="H17" s="7"/>
      <c r="I17" s="7"/>
      <c r="J17" s="7"/>
      <c r="K17" s="51" t="s">
        <v>13</v>
      </c>
      <c r="L17" s="413">
        <v>2</v>
      </c>
      <c r="M17" s="409"/>
      <c r="N17" s="409"/>
      <c r="O17" s="409"/>
      <c r="P17" s="409"/>
      <c r="Q17" s="409"/>
      <c r="R17" s="410"/>
      <c r="S17" s="7"/>
      <c r="T17" s="7"/>
      <c r="U17" s="18"/>
      <c r="V17" s="18"/>
      <c r="W17" s="7"/>
      <c r="X17" s="423">
        <f>$J$10</f>
        <v>2</v>
      </c>
      <c r="Y17" s="424"/>
      <c r="Z17" s="424"/>
      <c r="AA17" s="424"/>
      <c r="AB17" s="424"/>
      <c r="AC17" s="424"/>
      <c r="AD17" s="424"/>
      <c r="AE17" s="425"/>
      <c r="AF17" s="18"/>
      <c r="AG17" s="18"/>
      <c r="AH17" s="12"/>
      <c r="AI17" s="296" t="s">
        <v>38</v>
      </c>
      <c r="AJ17" s="12"/>
      <c r="AK17" s="12"/>
      <c r="AL17" s="12"/>
      <c r="AM17" s="12"/>
      <c r="AN17" s="12"/>
      <c r="AO17" s="40"/>
      <c r="AP17" s="15"/>
    </row>
    <row r="18" spans="1:42" s="11" customFormat="1" ht="34.950000000000003" customHeight="1" thickTop="1" thickBot="1" x14ac:dyDescent="0.65">
      <c r="A18" s="70"/>
      <c r="B18" s="7"/>
      <c r="C18" s="7"/>
      <c r="D18" s="7"/>
      <c r="E18" s="7"/>
      <c r="F18" s="7"/>
      <c r="G18" s="7"/>
      <c r="H18" s="7"/>
      <c r="I18" s="7"/>
      <c r="J18" s="7"/>
      <c r="K18" s="51"/>
      <c r="L18" s="10"/>
      <c r="M18" s="10"/>
      <c r="N18" s="10"/>
      <c r="O18" s="10"/>
      <c r="P18" s="7"/>
      <c r="Q18" s="7"/>
      <c r="R18" s="7"/>
      <c r="S18" s="7"/>
      <c r="T18" s="7"/>
      <c r="U18" s="18"/>
      <c r="V18" s="18"/>
      <c r="W18" s="7"/>
      <c r="X18" s="421" t="s">
        <v>14</v>
      </c>
      <c r="Y18" s="430"/>
      <c r="Z18" s="430"/>
      <c r="AA18" s="430"/>
      <c r="AB18" s="430"/>
      <c r="AC18" s="430"/>
      <c r="AD18" s="430"/>
      <c r="AE18" s="430"/>
      <c r="AF18" s="18"/>
      <c r="AG18" s="18"/>
      <c r="AH18" s="18"/>
      <c r="AI18" s="29">
        <f>$L$15</f>
        <v>1</v>
      </c>
      <c r="AJ18" s="306"/>
      <c r="AK18" s="306"/>
      <c r="AL18" s="306"/>
      <c r="AM18" s="306"/>
      <c r="AN18" s="306"/>
      <c r="AO18" s="308">
        <f>IF(AJ18&gt;AJ19,1,0)+IF(AK18&gt;AK19,1,0)+IF(AL18&gt;AL19,1,0)+IF(AM18&gt;AM19,1,0)+IF(AN18&gt;AN19,1,0)</f>
        <v>0</v>
      </c>
      <c r="AP18" s="15"/>
    </row>
    <row r="19" spans="1:42" s="11" customFormat="1" ht="34.950000000000003" customHeight="1" thickTop="1" thickBot="1" x14ac:dyDescent="0.45">
      <c r="A19" s="70"/>
      <c r="B19" s="7"/>
      <c r="C19" s="7"/>
      <c r="D19" s="7"/>
      <c r="E19" s="7"/>
      <c r="F19" s="7"/>
      <c r="G19" s="7"/>
      <c r="H19" s="7"/>
      <c r="I19" s="7"/>
      <c r="J19" s="7"/>
      <c r="K19" s="51" t="s">
        <v>15</v>
      </c>
      <c r="L19" s="413">
        <v>3</v>
      </c>
      <c r="M19" s="409"/>
      <c r="N19" s="409"/>
      <c r="O19" s="409"/>
      <c r="P19" s="409"/>
      <c r="Q19" s="409"/>
      <c r="R19" s="410"/>
      <c r="S19" s="10"/>
      <c r="T19" s="10"/>
      <c r="U19" s="10"/>
      <c r="V19" s="10"/>
      <c r="W19" s="7"/>
      <c r="X19" s="423">
        <f>$J$11</f>
        <v>3</v>
      </c>
      <c r="Y19" s="424"/>
      <c r="Z19" s="424"/>
      <c r="AA19" s="424"/>
      <c r="AB19" s="424"/>
      <c r="AC19" s="424"/>
      <c r="AD19" s="424"/>
      <c r="AE19" s="425"/>
      <c r="AF19" s="7"/>
      <c r="AG19" s="7"/>
      <c r="AH19" s="12"/>
      <c r="AI19" s="16">
        <f>$L$21</f>
        <v>4</v>
      </c>
      <c r="AJ19" s="307"/>
      <c r="AK19" s="307"/>
      <c r="AL19" s="307"/>
      <c r="AM19" s="307"/>
      <c r="AN19" s="307"/>
      <c r="AO19" s="309">
        <f>IF(AJ19&gt;AJ18,1,0)+IF(AK19&gt;AK18,1,0)+IF(AL19&gt;AL18,1,0)+IF(AM19&gt;AM18,1,0)+IF(AN19&gt;AN18,1,0)</f>
        <v>0</v>
      </c>
      <c r="AP19" s="15"/>
    </row>
    <row r="20" spans="1:42" s="11" customFormat="1" ht="34.950000000000003" customHeight="1" thickTop="1" thickBot="1" x14ac:dyDescent="0.65">
      <c r="A20" s="70"/>
      <c r="B20" s="7"/>
      <c r="C20" s="7"/>
      <c r="D20" s="7"/>
      <c r="E20" s="7"/>
      <c r="F20" s="7"/>
      <c r="G20" s="7"/>
      <c r="H20" s="7"/>
      <c r="I20" s="7"/>
      <c r="J20" s="7"/>
      <c r="K20" s="51"/>
      <c r="L20" s="3"/>
      <c r="M20" s="3"/>
      <c r="N20" s="3"/>
      <c r="O20" s="3"/>
      <c r="P20" s="7"/>
      <c r="Q20" s="7"/>
      <c r="R20" s="9"/>
      <c r="S20" s="10"/>
      <c r="T20" s="10"/>
      <c r="U20" s="10"/>
      <c r="V20" s="10"/>
      <c r="W20" s="7"/>
      <c r="X20" s="421" t="s">
        <v>16</v>
      </c>
      <c r="Y20" s="421"/>
      <c r="Z20" s="421"/>
      <c r="AA20" s="421"/>
      <c r="AB20" s="421"/>
      <c r="AC20" s="421"/>
      <c r="AD20" s="421"/>
      <c r="AE20" s="421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5"/>
    </row>
    <row r="21" spans="1:42" s="11" customFormat="1" ht="34.950000000000003" customHeight="1" thickTop="1" thickBot="1" x14ac:dyDescent="0.45">
      <c r="A21" s="70"/>
      <c r="B21" s="7"/>
      <c r="C21" s="7"/>
      <c r="D21" s="7"/>
      <c r="E21" s="7"/>
      <c r="F21" s="7"/>
      <c r="G21" s="7"/>
      <c r="H21" s="7"/>
      <c r="I21" s="7"/>
      <c r="J21" s="7"/>
      <c r="K21" s="51" t="s">
        <v>17</v>
      </c>
      <c r="L21" s="408">
        <v>4</v>
      </c>
      <c r="M21" s="409"/>
      <c r="N21" s="409"/>
      <c r="O21" s="409"/>
      <c r="P21" s="409"/>
      <c r="Q21" s="409"/>
      <c r="R21" s="410"/>
      <c r="S21" s="7"/>
      <c r="T21" s="7"/>
      <c r="U21" s="7"/>
      <c r="V21" s="7"/>
      <c r="W21" s="7"/>
      <c r="X21" s="423">
        <f>$J$12</f>
        <v>4</v>
      </c>
      <c r="Y21" s="424"/>
      <c r="Z21" s="424"/>
      <c r="AA21" s="424"/>
      <c r="AB21" s="424"/>
      <c r="AC21" s="424"/>
      <c r="AD21" s="424"/>
      <c r="AE21" s="425"/>
      <c r="AF21" s="7"/>
      <c r="AG21" s="7"/>
      <c r="AH21" s="12"/>
      <c r="AI21" s="29">
        <f>$L$17</f>
        <v>2</v>
      </c>
      <c r="AJ21" s="306"/>
      <c r="AK21" s="306"/>
      <c r="AL21" s="306"/>
      <c r="AM21" s="306"/>
      <c r="AN21" s="306"/>
      <c r="AO21" s="308">
        <f>IF(AJ21&gt;AJ22,1,0)+IF(AK21&gt;AK22,1,0)+IF(AL21&gt;AL22,1,0)+IF(AM21&gt;AM22,1,0)+IF(AN21&gt;AN22,1,0)</f>
        <v>0</v>
      </c>
      <c r="AP21" s="15"/>
    </row>
    <row r="22" spans="1:42" s="11" customFormat="1" ht="34.950000000000003" customHeight="1" thickTop="1" thickBot="1" x14ac:dyDescent="0.55000000000000004">
      <c r="A22" s="70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52"/>
      <c r="AA22" s="52"/>
      <c r="AB22" s="52"/>
      <c r="AC22" s="52"/>
      <c r="AD22" s="7"/>
      <c r="AE22" s="7"/>
      <c r="AF22" s="7"/>
      <c r="AG22" s="7"/>
      <c r="AH22" s="7"/>
      <c r="AI22" s="16">
        <f>$L$19</f>
        <v>3</v>
      </c>
      <c r="AJ22" s="307"/>
      <c r="AK22" s="307"/>
      <c r="AL22" s="307"/>
      <c r="AM22" s="307"/>
      <c r="AN22" s="307"/>
      <c r="AO22" s="309">
        <f>IF(AJ22&gt;AJ21,1,0)+IF(AK22&gt;AK21,1,0)+IF(AL22&gt;AL21,1,0)+IF(AM22&gt;AM21,1,0)+IF(AN22&gt;AN21,1,0)</f>
        <v>0</v>
      </c>
      <c r="AP22" s="15"/>
    </row>
    <row r="23" spans="1:42" ht="34.950000000000003" customHeight="1" thickBot="1" x14ac:dyDescent="0.55000000000000004">
      <c r="A23" s="71"/>
      <c r="B23" s="3"/>
      <c r="C23" s="3"/>
      <c r="D23" s="3"/>
      <c r="E23" s="3"/>
      <c r="F23" s="3"/>
      <c r="G23" s="3"/>
      <c r="H23" s="3"/>
      <c r="I23" s="3"/>
      <c r="J23" s="3"/>
      <c r="K23" s="406" t="s">
        <v>34</v>
      </c>
      <c r="L23" s="407"/>
      <c r="M23" s="407"/>
      <c r="N23" s="407"/>
      <c r="O23" s="407"/>
      <c r="P23" s="407"/>
      <c r="Q23" s="56"/>
      <c r="R23" s="422"/>
      <c r="S23" s="422"/>
      <c r="T23" s="422"/>
      <c r="U23" s="422"/>
      <c r="V23" s="422"/>
      <c r="W23" s="57"/>
      <c r="X23" s="71"/>
      <c r="Y23" s="96"/>
      <c r="Z23" s="414"/>
      <c r="AA23" s="415"/>
      <c r="AB23" s="415"/>
      <c r="AC23" s="415"/>
      <c r="AD23" s="415"/>
      <c r="AE23" s="97"/>
      <c r="AF23" s="97"/>
      <c r="AG23" s="97"/>
      <c r="AH23" s="422"/>
      <c r="AI23" s="422"/>
      <c r="AJ23" s="422"/>
      <c r="AK23" s="422"/>
      <c r="AL23" s="422"/>
      <c r="AM23" s="422"/>
      <c r="AN23" s="422"/>
      <c r="AO23" s="426"/>
      <c r="AP23" s="98"/>
    </row>
  </sheetData>
  <mergeCells count="30"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D8:AF8"/>
    <mergeCell ref="X15:AE15"/>
    <mergeCell ref="X17:AE17"/>
    <mergeCell ref="X19:AE19"/>
    <mergeCell ref="K23:P23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  <mergeCell ref="AN4:AN5"/>
    <mergeCell ref="R23:V23"/>
    <mergeCell ref="Z23:AD23"/>
    <mergeCell ref="L6:N8"/>
    <mergeCell ref="O6:Q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4"/>
  <sheetViews>
    <sheetView showGridLines="0" tabSelected="1" topLeftCell="A5" zoomScale="70" zoomScaleNormal="70" workbookViewId="0">
      <selection activeCell="AA25" sqref="AA25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6" width="4.64453125" customWidth="1"/>
    <col min="27" max="27" width="6.64453125" customWidth="1"/>
    <col min="28" max="28" width="1.64453125" customWidth="1"/>
    <col min="29" max="29" width="6.64453125" customWidth="1"/>
    <col min="30" max="30" width="5.64453125" customWidth="1"/>
    <col min="31" max="31" width="1.64453125" customWidth="1"/>
    <col min="32" max="33" width="5.64453125" customWidth="1"/>
    <col min="34" max="34" width="1.64453125" customWidth="1"/>
    <col min="35" max="35" width="5.64453125" customWidth="1"/>
    <col min="36" max="36" width="7.64453125" customWidth="1"/>
    <col min="37" max="37" width="10.87890625" customWidth="1"/>
    <col min="38" max="38" width="27.3515625" customWidth="1"/>
    <col min="39" max="44" width="4.64453125" customWidth="1"/>
    <col min="45" max="45" width="5.64453125" customWidth="1"/>
  </cols>
  <sheetData>
    <row r="1" spans="1:45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5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64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1"/>
      <c r="AM2" s="4"/>
      <c r="AN2" s="4"/>
      <c r="AO2" s="4"/>
      <c r="AP2" s="4"/>
      <c r="AQ2" s="4"/>
      <c r="AR2" s="5"/>
      <c r="AS2" s="6"/>
    </row>
    <row r="3" spans="1:45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92" t="s">
        <v>1</v>
      </c>
      <c r="AN3" s="392" t="s">
        <v>2</v>
      </c>
      <c r="AO3" s="392" t="s">
        <v>3</v>
      </c>
      <c r="AP3" s="392" t="s">
        <v>35</v>
      </c>
      <c r="AQ3" s="392" t="s">
        <v>36</v>
      </c>
      <c r="AR3" s="392" t="s">
        <v>4</v>
      </c>
      <c r="AS3" s="6"/>
    </row>
    <row r="4" spans="1:45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6" t="s">
        <v>37</v>
      </c>
      <c r="AM4" s="393"/>
      <c r="AN4" s="393"/>
      <c r="AO4" s="393"/>
      <c r="AP4" s="393"/>
      <c r="AQ4" s="393"/>
      <c r="AR4" s="393"/>
      <c r="AS4" s="6"/>
    </row>
    <row r="5" spans="1:45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3" t="str">
        <f>$L$16</f>
        <v>Alessandro Saito</v>
      </c>
      <c r="AM5" s="306">
        <v>13</v>
      </c>
      <c r="AN5" s="306">
        <v>11</v>
      </c>
      <c r="AO5" s="306">
        <v>11</v>
      </c>
      <c r="AP5" s="306"/>
      <c r="AQ5" s="306"/>
      <c r="AR5" s="308">
        <f>IF(AM5&gt;AM6,1,0)+IF(AN5&gt;AN6,1,0)+IF(AO5&gt;AO6,1,0)+IF(AP5&gt;AP6,1,0)+IF(AQ5&gt;AQ6,1,0)</f>
        <v>3</v>
      </c>
      <c r="AS5" s="6"/>
    </row>
    <row r="6" spans="1:45" s="11" customFormat="1" ht="34.950000000000003" customHeight="1" thickBot="1" x14ac:dyDescent="0.45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 t="str">
        <f>$L$16</f>
        <v>Alessandro Saito</v>
      </c>
      <c r="M6" s="395"/>
      <c r="N6" s="396"/>
      <c r="O6" s="394" t="str">
        <f>$L$18</f>
        <v>Neal Märki</v>
      </c>
      <c r="P6" s="395"/>
      <c r="Q6" s="396"/>
      <c r="R6" s="394" t="str">
        <f>$L$20</f>
        <v>Jorin Anderhub</v>
      </c>
      <c r="S6" s="395"/>
      <c r="T6" s="396"/>
      <c r="U6" s="394" t="str">
        <f>$L$22</f>
        <v>Noah Meier</v>
      </c>
      <c r="V6" s="395"/>
      <c r="W6" s="396"/>
      <c r="X6" s="394" t="str">
        <f>$L$24</f>
        <v>Leo Flubacher</v>
      </c>
      <c r="Y6" s="395"/>
      <c r="Z6" s="396"/>
      <c r="AA6" s="7"/>
      <c r="AB6" s="7"/>
      <c r="AC6" s="8"/>
      <c r="AD6" s="8"/>
      <c r="AE6" s="8"/>
      <c r="AF6" s="3"/>
      <c r="AG6" s="3"/>
      <c r="AH6" s="3"/>
      <c r="AI6" s="3"/>
      <c r="AJ6" s="3"/>
      <c r="AK6" s="12"/>
      <c r="AL6" s="16" t="str">
        <f>$L$18</f>
        <v>Neal Märki</v>
      </c>
      <c r="AM6" s="307">
        <v>11</v>
      </c>
      <c r="AN6" s="307">
        <v>7</v>
      </c>
      <c r="AO6" s="307">
        <v>5</v>
      </c>
      <c r="AP6" s="307"/>
      <c r="AQ6" s="307"/>
      <c r="AR6" s="309">
        <f>IF(AM6&gt;AM5,1,0)+IF(AN6&gt;AN5,1,0)+IF(AO6&gt;AO5,1,0)+IF(AP6&gt;AP5,1,0)+IF(AQ6&gt;AQ5,1,0)</f>
        <v>0</v>
      </c>
      <c r="AS6" s="15"/>
    </row>
    <row r="7" spans="1:45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397"/>
      <c r="Y7" s="398"/>
      <c r="Z7" s="399"/>
      <c r="AA7" s="7"/>
      <c r="AB7" s="7"/>
      <c r="AC7" s="8"/>
      <c r="AD7" s="8"/>
      <c r="AE7" s="8"/>
      <c r="AF7" s="8"/>
      <c r="AG7" s="7"/>
      <c r="AH7" s="7"/>
      <c r="AI7" s="7"/>
      <c r="AJ7" s="7"/>
      <c r="AK7" s="12"/>
      <c r="AL7" s="3"/>
      <c r="AM7" s="3"/>
      <c r="AN7" s="3"/>
      <c r="AO7" s="3"/>
      <c r="AP7" s="3"/>
      <c r="AQ7" s="3"/>
      <c r="AR7" s="3"/>
      <c r="AS7" s="15"/>
    </row>
    <row r="8" spans="1:45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40"/>
      <c r="Y8" s="441"/>
      <c r="Z8" s="442"/>
      <c r="AA8" s="411" t="s">
        <v>6</v>
      </c>
      <c r="AB8" s="412"/>
      <c r="AC8" s="412"/>
      <c r="AD8" s="400" t="s">
        <v>4</v>
      </c>
      <c r="AE8" s="401"/>
      <c r="AF8" s="402"/>
      <c r="AG8" s="403" t="s">
        <v>7</v>
      </c>
      <c r="AH8" s="404"/>
      <c r="AI8" s="405"/>
      <c r="AJ8" s="19" t="s">
        <v>8</v>
      </c>
      <c r="AK8" s="3"/>
      <c r="AL8" s="29" t="str">
        <f>$L$20</f>
        <v>Jorin Anderhub</v>
      </c>
      <c r="AM8" s="306">
        <v>11</v>
      </c>
      <c r="AN8" s="306">
        <v>10</v>
      </c>
      <c r="AO8" s="306">
        <v>10</v>
      </c>
      <c r="AP8" s="306">
        <v>11</v>
      </c>
      <c r="AQ8" s="306">
        <v>6</v>
      </c>
      <c r="AR8" s="308">
        <f>IF(AM8&gt;AM9,1,0)+IF(AN8&gt;AN9,1,0)+IF(AO8&gt;AO9,1,0)+IF(AP8&gt;AP9,1,0)+IF(AQ8&gt;AQ9,1,0)</f>
        <v>2</v>
      </c>
      <c r="AS8" s="15"/>
    </row>
    <row r="9" spans="1:45" s="11" customFormat="1" ht="34.950000000000003" customHeight="1" thickTop="1" thickBot="1" x14ac:dyDescent="0.45">
      <c r="A9" s="70"/>
      <c r="B9" s="59">
        <f>IF(K9="","-",RANK(G9,$G$9:$G$13,0)+RANK(F9,$F$9:$F$13,0)%+RANK(E9,$E$9:$E$13,0)%%+ROW()%%%)</f>
        <v>1.0102089999999999</v>
      </c>
      <c r="C9" s="60">
        <f>IF(B9="","",RANK(B9,$B$9:$B$13,1))</f>
        <v>1</v>
      </c>
      <c r="D9" s="61" t="str">
        <f>$L$16</f>
        <v>Alessandro Saito</v>
      </c>
      <c r="E9" s="62">
        <f>SUM(AA9-AC9)</f>
        <v>44</v>
      </c>
      <c r="F9" s="62">
        <f>SUM(AD9-AF9)</f>
        <v>9</v>
      </c>
      <c r="G9" s="63">
        <f>SUM(AG9-AI9)</f>
        <v>4</v>
      </c>
      <c r="H9" s="64">
        <f>SMALL($B$9:$B$13,1)</f>
        <v>1.0102089999999999</v>
      </c>
      <c r="I9" s="60">
        <f>IF(H9="","",RANK(H9,$H$9:$H$13,1))</f>
        <v>1</v>
      </c>
      <c r="J9" s="75" t="str">
        <f>INDEX($D$9:$D$13,MATCH(H9,$B$9:$B$13,0),1)</f>
        <v>Alessandro Saito</v>
      </c>
      <c r="K9" s="14" t="str">
        <f>$L$16</f>
        <v>Alessandro Saito</v>
      </c>
      <c r="L9" s="89"/>
      <c r="M9" s="89"/>
      <c r="N9" s="90"/>
      <c r="O9" s="91">
        <f>IF($AR$5+$AR$6&gt;0,$AR$5,"")</f>
        <v>3</v>
      </c>
      <c r="P9" s="92" t="s">
        <v>9</v>
      </c>
      <c r="Q9" s="93">
        <f>IF($AR$5+$AR$6&gt;0,$AR$6,"")</f>
        <v>0</v>
      </c>
      <c r="R9" s="91">
        <f>IF($AR$26+$AR$27&gt;0,$AR$26,"")</f>
        <v>3</v>
      </c>
      <c r="S9" s="92" t="s">
        <v>9</v>
      </c>
      <c r="T9" s="93">
        <f>IF($AR$26+$AR$27&gt;0,$AR$27,"")</f>
        <v>1</v>
      </c>
      <c r="U9" s="91">
        <f>IF($AR$17+$AR$18&gt;0,$AR$17,"")</f>
        <v>3</v>
      </c>
      <c r="V9" s="94" t="s">
        <v>9</v>
      </c>
      <c r="W9" s="93">
        <f>IF($AR$17+$AR$18&gt;0,$AR$18,"")</f>
        <v>2</v>
      </c>
      <c r="X9" s="91">
        <f>IF($AR$11+$AR$12&gt;0,$AR$11,"")</f>
        <v>3</v>
      </c>
      <c r="Y9" s="92" t="s">
        <v>9</v>
      </c>
      <c r="Z9" s="95">
        <f>IF($AR$11+$AR$12&gt;0,$AR$12,"")</f>
        <v>0</v>
      </c>
      <c r="AA9" s="310">
        <f>SUM(AM5:AQ5)+SUM(AM11:AQ11)+SUM(AM17:AQ17)+SUM(AM26:AQ26)</f>
        <v>158</v>
      </c>
      <c r="AB9" s="311" t="s">
        <v>9</v>
      </c>
      <c r="AC9" s="312">
        <f>SUM(AM6:AQ6)+SUM(AM12:AQ12)+SUM(AM18:AQ18)+SUM(AM27:AQ27)</f>
        <v>114</v>
      </c>
      <c r="AD9" s="313">
        <f>SUM($O$9,$R$9,$U$9,$X$9)</f>
        <v>12</v>
      </c>
      <c r="AE9" s="311" t="s">
        <v>9</v>
      </c>
      <c r="AF9" s="344">
        <f>SUM($Q$9,$T$9,$W$9,$Z$9)</f>
        <v>3</v>
      </c>
      <c r="AG9" s="315">
        <f>IF($O$9&gt;$Q$9,1,0)+IF($R$9&gt;$T$9,1,0)+IF($U$9&gt;$W$9,1,0)+IF($X$9&gt;$Z$9,1,0)</f>
        <v>4</v>
      </c>
      <c r="AH9" s="316" t="s">
        <v>9</v>
      </c>
      <c r="AI9" s="312">
        <f>IF($Q$9&gt;$O$9,1,0)+IF($T$9&gt;$R$9,1,0)+IF($W$9&gt;$U$9,1,0)+IF($Z$9&gt;$X$9,1,0)</f>
        <v>0</v>
      </c>
      <c r="AJ9" s="72">
        <f>IF(B9="","",RANK(B9,$B$9:$B$13,1))</f>
        <v>1</v>
      </c>
      <c r="AK9" s="12"/>
      <c r="AL9" s="16" t="str">
        <f>$L$22</f>
        <v>Noah Meier</v>
      </c>
      <c r="AM9" s="307">
        <v>9</v>
      </c>
      <c r="AN9" s="307">
        <v>12</v>
      </c>
      <c r="AO9" s="307">
        <v>12</v>
      </c>
      <c r="AP9" s="307">
        <v>7</v>
      </c>
      <c r="AQ9" s="307">
        <v>11</v>
      </c>
      <c r="AR9" s="309">
        <f>IF(AM9&gt;AM8,1,0)+IF(AN9&gt;AN8,1,0)+IF(AO9&gt;AO8,1,0)+IF(AP9&gt;AP8,1,0)+IF(AQ9&gt;AQ8,1,0)</f>
        <v>3</v>
      </c>
      <c r="AS9" s="15"/>
    </row>
    <row r="10" spans="1:45" s="11" customFormat="1" ht="34.950000000000003" customHeight="1" x14ac:dyDescent="0.4">
      <c r="A10" s="70"/>
      <c r="B10" s="59">
        <f>IF(K10="","-",RANK(G10,$G$9:$G$13,0)+RANK(F10,$F$9:$F$13,0)%+RANK(E10,$E$9:$E$13,0)%%+ROW()%%%)</f>
        <v>4.0404099999999996</v>
      </c>
      <c r="C10" s="60">
        <f>IF(B10="","",RANK(B10,$B$9:$B$13,1))</f>
        <v>4</v>
      </c>
      <c r="D10" s="61" t="str">
        <f>$L$18</f>
        <v>Neal Märki</v>
      </c>
      <c r="E10" s="62">
        <f>SUM(AA10-AC10)</f>
        <v>-40</v>
      </c>
      <c r="F10" s="62">
        <f>SUM(AD10-AF10)</f>
        <v>-5</v>
      </c>
      <c r="G10" s="63">
        <f>SUM(AG10-AI10)</f>
        <v>-2</v>
      </c>
      <c r="H10" s="64">
        <f>SMALL($B$9:$B$13,2)</f>
        <v>2.0201120000000001</v>
      </c>
      <c r="I10" s="60">
        <f>IF(H10="","",RANK(H10,$H$9:$H$13,1))</f>
        <v>2</v>
      </c>
      <c r="J10" s="75" t="str">
        <f>INDEX($D$9:$D$13,MATCH(H10,$B$9:$B$13,0),1)</f>
        <v>Noah Meier</v>
      </c>
      <c r="K10" s="14" t="str">
        <f>$L$18</f>
        <v>Neal Märki</v>
      </c>
      <c r="L10" s="36">
        <f>IF($AR$5+$AR$6&gt;0,$AR$6,"")</f>
        <v>0</v>
      </c>
      <c r="M10" s="31" t="s">
        <v>9</v>
      </c>
      <c r="N10" s="32">
        <f>IF($AR$5+$AR$6&gt;0,$AR$5,"")</f>
        <v>3</v>
      </c>
      <c r="O10" s="37"/>
      <c r="P10" s="38"/>
      <c r="Q10" s="39"/>
      <c r="R10" s="34">
        <f>IF($AR$14+$AR$15&gt;0,$AR$14,"")</f>
        <v>1</v>
      </c>
      <c r="S10" s="31" t="s">
        <v>9</v>
      </c>
      <c r="T10" s="32">
        <f>IF($AR$14+$AR$15&gt;0,$AR$15,"")</f>
        <v>3</v>
      </c>
      <c r="U10" s="34">
        <f>IF($AR$29+$AR$30&gt;0,$AR$29,"")</f>
        <v>0</v>
      </c>
      <c r="V10" s="86" t="s">
        <v>9</v>
      </c>
      <c r="W10" s="32">
        <f>IF($AR$29+$AR$30&gt;0,$AR$30,"")</f>
        <v>3</v>
      </c>
      <c r="X10" s="34">
        <f>IF($AR$20+$AR$21&gt;0,$AR$20,"")</f>
        <v>3</v>
      </c>
      <c r="Y10" s="31" t="s">
        <v>9</v>
      </c>
      <c r="Z10" s="36">
        <f>IF($AR$20+$AR$21&gt;0,$AR$21,"")</f>
        <v>0</v>
      </c>
      <c r="AA10" s="318">
        <f>SUM(AM6:AQ6)+SUM(AM14:AQ14)+SUM(AM20:AQ20)+SUM(AM29:AQ29)</f>
        <v>90</v>
      </c>
      <c r="AB10" s="319" t="s">
        <v>9</v>
      </c>
      <c r="AC10" s="320">
        <f>SUM(AM5:AQ5)+SUM(AM15:AQ15)+SUM(AM21:AQ21)+SUM(AM30:AQ30)</f>
        <v>130</v>
      </c>
      <c r="AD10" s="321">
        <f>SUM($L$10,$R$10,$U$10,$X$10)</f>
        <v>4</v>
      </c>
      <c r="AE10" s="319" t="s">
        <v>9</v>
      </c>
      <c r="AF10" s="345">
        <f>SUM($N$10,$T$10,$W$10,$Z$10)</f>
        <v>9</v>
      </c>
      <c r="AG10" s="324">
        <f>IF($L$10&gt;$N$10,1,0)+IF($R$10&gt;$T$10,1,0)+IF($U$10&gt;$W$10,1,0)+IF($X$10&gt;$Z$10,1,0)</f>
        <v>1</v>
      </c>
      <c r="AH10" s="325" t="s">
        <v>9</v>
      </c>
      <c r="AI10" s="320">
        <f>IF($N$10&gt;$L$10,1,0)+IF($T$10&gt;$R$10,1,0)+IF($W$10&gt;$U$10,1,0)+IF($Z$10&gt;$X$10,1,0)</f>
        <v>3</v>
      </c>
      <c r="AJ10" s="73">
        <f>IF(B10="","",RANK(B10,$B$9:$B$13,1))</f>
        <v>4</v>
      </c>
      <c r="AK10" s="7"/>
      <c r="AL10" s="296" t="s">
        <v>43</v>
      </c>
      <c r="AM10" s="12"/>
      <c r="AN10" s="12"/>
      <c r="AO10" s="12"/>
      <c r="AP10" s="12"/>
      <c r="AQ10" s="12"/>
      <c r="AR10" s="40"/>
      <c r="AS10" s="15"/>
    </row>
    <row r="11" spans="1:45" s="11" customFormat="1" ht="34.950000000000003" customHeight="1" x14ac:dyDescent="0.4">
      <c r="A11" s="70"/>
      <c r="B11" s="59">
        <f>IF(K11="","-",RANK(G11,$G$9:$G$13,0)+RANK(F11,$F$9:$F$13,0)%+RANK(E11,$E$9:$E$13,0)%%+ROW()%%%)</f>
        <v>3.0303110000000002</v>
      </c>
      <c r="C11" s="60">
        <f>IF(B11="","",RANK(B11,$B$9:$B$13,1))</f>
        <v>3</v>
      </c>
      <c r="D11" s="61" t="str">
        <f>$L$20</f>
        <v>Jorin Anderhub</v>
      </c>
      <c r="E11" s="62">
        <f>SUM(AA11-AC11)</f>
        <v>33</v>
      </c>
      <c r="F11" s="62">
        <f>SUM(AD11-AF11)</f>
        <v>2</v>
      </c>
      <c r="G11" s="63">
        <f>SUM(AG11-AI11)</f>
        <v>0</v>
      </c>
      <c r="H11" s="64">
        <f>SMALL($B$9:$B$13,3)</f>
        <v>3.0303110000000002</v>
      </c>
      <c r="I11" s="60">
        <f>IF(H11="","",RANK(H11,$H$9:$H$13,1))</f>
        <v>3</v>
      </c>
      <c r="J11" s="75" t="str">
        <f>INDEX($D$9:$D$13,MATCH(H11,$B$9:$B$13,0),1)</f>
        <v>Jorin Anderhub</v>
      </c>
      <c r="K11" s="14" t="str">
        <f>$L$20</f>
        <v>Jorin Anderhub</v>
      </c>
      <c r="L11" s="36">
        <f>IF($AR$26+$AR$27&gt;0,$AR$27,"")</f>
        <v>1</v>
      </c>
      <c r="M11" s="31" t="s">
        <v>9</v>
      </c>
      <c r="N11" s="32">
        <f>IF($AR$26+$AR$27&gt;0,$AR$26,"")</f>
        <v>3</v>
      </c>
      <c r="O11" s="34">
        <f>IF($AR$14+$AR$15&gt;0,$AR$15,"")</f>
        <v>3</v>
      </c>
      <c r="P11" s="31" t="s">
        <v>9</v>
      </c>
      <c r="Q11" s="32">
        <f>IF($AR$14+$AR$15&gt;0,$AR$14,"")</f>
        <v>1</v>
      </c>
      <c r="R11" s="37"/>
      <c r="S11" s="38"/>
      <c r="T11" s="39"/>
      <c r="U11" s="34">
        <f>IF($AR$8+$AR$9&gt;0,$AR$8,"")</f>
        <v>2</v>
      </c>
      <c r="V11" s="31" t="s">
        <v>9</v>
      </c>
      <c r="W11" s="32">
        <f>IF($AR$8+$AR$9&gt;0,$AR$9,"")</f>
        <v>3</v>
      </c>
      <c r="X11" s="34">
        <f>IF($AR$32+$AR$33&gt;0,$AR$32,"")</f>
        <v>3</v>
      </c>
      <c r="Y11" s="31" t="s">
        <v>9</v>
      </c>
      <c r="Z11" s="36">
        <f>IF($AR$32+$AR$33&gt;0,$AR$33,"")</f>
        <v>0</v>
      </c>
      <c r="AA11" s="318">
        <f>SUM(AM8:AQ8)+SUM(AM15:AQ15)+SUM(AM27:AQ27)+SUM(AM32:AQ32)</f>
        <v>156</v>
      </c>
      <c r="AB11" s="319" t="s">
        <v>9</v>
      </c>
      <c r="AC11" s="320">
        <f>SUM(AM9:AQ9)+SUM(AM14:AQ14)+SUM(AM26:AQ26)+SUM(AM33:AQ33)</f>
        <v>123</v>
      </c>
      <c r="AD11" s="321">
        <f>SUM($L$11,$O$11,$U$11,$X$11)</f>
        <v>9</v>
      </c>
      <c r="AE11" s="319" t="s">
        <v>9</v>
      </c>
      <c r="AF11" s="345">
        <f>SUM($N$11,$Q$11,$W$11,$Z$11)</f>
        <v>7</v>
      </c>
      <c r="AG11" s="324">
        <f>IF($L$11&gt;$N$11,1,0)+IF($O$11&gt;$Q$11,1,0)+IF($U$11&gt;$W$11,1,0)+IF($X$11&gt;$Z$11,1,0)</f>
        <v>2</v>
      </c>
      <c r="AH11" s="325" t="s">
        <v>9</v>
      </c>
      <c r="AI11" s="320">
        <f>IF($N$11&gt;$L$11,1,0)+IF($Q$11&gt;$O$11,1,0)+IF($W$11&gt;$U$11,1,0)+IF($Z$11&gt;$X$11,1,0)</f>
        <v>2</v>
      </c>
      <c r="AJ11" s="73">
        <f>IF(B11="","",RANK(B11,$B$9:$B$13,1))</f>
        <v>3</v>
      </c>
      <c r="AK11" s="12"/>
      <c r="AL11" s="13" t="str">
        <f>$L$16</f>
        <v>Alessandro Saito</v>
      </c>
      <c r="AM11" s="306">
        <v>11</v>
      </c>
      <c r="AN11" s="306">
        <v>11</v>
      </c>
      <c r="AO11" s="306">
        <v>11</v>
      </c>
      <c r="AP11" s="306"/>
      <c r="AQ11" s="306"/>
      <c r="AR11" s="308">
        <f>IF(AM11&gt;AM12,1,0)+IF(AN11&gt;AN12,1,0)+IF(AO11&gt;AO12,1,0)+IF(AP11&gt;AP12,1,0)+IF(AQ11&gt;AQ12,1,0)</f>
        <v>3</v>
      </c>
      <c r="AS11" s="15"/>
    </row>
    <row r="12" spans="1:45" s="11" customFormat="1" ht="34.950000000000003" customHeight="1" thickBot="1" x14ac:dyDescent="0.45">
      <c r="A12" s="70"/>
      <c r="B12" s="59">
        <f>IF(K12="","-",RANK(G12,$G$9:$G$13,0)+RANK(F12,$F$9:$F$13,0)%+RANK(E12,$E$9:$E$13,0)%%+ROW()%%%)</f>
        <v>2.0201120000000001</v>
      </c>
      <c r="C12" s="60">
        <f>IF(B12="","",RANK(B12,$B$9:$B$13,1))</f>
        <v>2</v>
      </c>
      <c r="D12" s="61" t="str">
        <f>$L$22</f>
        <v>Noah Meier</v>
      </c>
      <c r="E12" s="62">
        <f>SUM(AA12-AC12)</f>
        <v>51</v>
      </c>
      <c r="F12" s="62">
        <f>SUM(AD12-AF12)</f>
        <v>6</v>
      </c>
      <c r="G12" s="63">
        <f>SUM(AG12-AI12)</f>
        <v>2</v>
      </c>
      <c r="H12" s="64">
        <f>SMALL($B$9:$B$13,4)</f>
        <v>4.0404099999999996</v>
      </c>
      <c r="I12" s="60">
        <f>IF(H12="","",RANK(H12,$H$9:$H$13,1))</f>
        <v>4</v>
      </c>
      <c r="J12" s="75" t="str">
        <f>INDEX($D$9:$D$13,MATCH(H12,$B$9:$B$13,0),1)</f>
        <v>Neal Märki</v>
      </c>
      <c r="K12" s="14" t="str">
        <f>$L$22</f>
        <v>Noah Meier</v>
      </c>
      <c r="L12" s="36">
        <f>IF($AR$17+$AR$18&gt;0,$AR$18,"")</f>
        <v>2</v>
      </c>
      <c r="M12" s="31" t="s">
        <v>9</v>
      </c>
      <c r="N12" s="32">
        <f>IF($AR$17+$AR$18&gt;0,$AR$17,"")</f>
        <v>3</v>
      </c>
      <c r="O12" s="34">
        <f>IF($AR$29+$AR$30&gt;0,$AR$30,"")</f>
        <v>3</v>
      </c>
      <c r="P12" s="31" t="s">
        <v>9</v>
      </c>
      <c r="Q12" s="32">
        <f>IF($AR$29+$AR$30&gt;0,$AR$29,"")</f>
        <v>0</v>
      </c>
      <c r="R12" s="34">
        <f>IF($AR$8+$AR$9&gt;0,$AR$9,"")</f>
        <v>3</v>
      </c>
      <c r="S12" s="31" t="s">
        <v>9</v>
      </c>
      <c r="T12" s="32">
        <f>IF($AR$8+$AR$9&gt;0,$AR$8,"")</f>
        <v>2</v>
      </c>
      <c r="U12" s="37"/>
      <c r="V12" s="38"/>
      <c r="W12" s="39"/>
      <c r="X12" s="34">
        <f>IF($AR$23+$AR$24&gt;0,$AR$23,"")</f>
        <v>3</v>
      </c>
      <c r="Y12" s="31" t="s">
        <v>9</v>
      </c>
      <c r="Z12" s="36">
        <f>IF($AR$23+$AR$24&gt;0,$AR$24,"")</f>
        <v>0</v>
      </c>
      <c r="AA12" s="318">
        <f>SUM(AM9:AQ9)+SUM(AM18:AQ18)+SUM(AM23:AQ23)+SUM(AM30:AQ30)</f>
        <v>162</v>
      </c>
      <c r="AB12" s="319" t="s">
        <v>9</v>
      </c>
      <c r="AC12" s="320">
        <f>SUM(AM8:AQ8)+SUM(AM17:AQ17)+SUM(AM24:AQ24)+SUM(AM29:AQ29)</f>
        <v>111</v>
      </c>
      <c r="AD12" s="321">
        <f>SUM($L$12,$O$12,$R$12,$X$12)</f>
        <v>11</v>
      </c>
      <c r="AE12" s="319" t="s">
        <v>9</v>
      </c>
      <c r="AF12" s="345">
        <f>SUM($N$12,$Q$12,$T$12,$Z$12)</f>
        <v>5</v>
      </c>
      <c r="AG12" s="324">
        <f>IF($L$12&gt;$N$12,1,0)+IF($O$12&gt;$Q$12,1,0)+IF($R$12&gt;$T$12,1,0)+IF($X$12&gt;$Z$12,1,0)</f>
        <v>3</v>
      </c>
      <c r="AH12" s="325" t="s">
        <v>9</v>
      </c>
      <c r="AI12" s="320">
        <f>IF($N$12&gt;$L$12,1,0)+IF($Q$12&gt;$O$12,1,0)+IF($T$12&gt;$R$12,1,0)+IF($Z$12&gt;$X$12,1,0)</f>
        <v>1</v>
      </c>
      <c r="AJ12" s="73">
        <f>IF(B12="","",RANK(B12,$B$9:$B$13,1))</f>
        <v>2</v>
      </c>
      <c r="AK12" s="12"/>
      <c r="AL12" s="16" t="str">
        <f>$L$24</f>
        <v>Leo Flubacher</v>
      </c>
      <c r="AM12" s="307">
        <v>2</v>
      </c>
      <c r="AN12" s="307">
        <v>6</v>
      </c>
      <c r="AO12" s="307">
        <v>3</v>
      </c>
      <c r="AP12" s="307"/>
      <c r="AQ12" s="307"/>
      <c r="AR12" s="309">
        <f>IF(AM12&gt;AM11,1,0)+IF(AN12&gt;AN11,1,0)+IF(AO12&gt;AO11,1,0)+IF(AP12&gt;AP11,1,0)+IF(AQ12&gt;AQ11,1,0)</f>
        <v>0</v>
      </c>
      <c r="AS12" s="15"/>
    </row>
    <row r="13" spans="1:45" s="11" customFormat="1" ht="34.950000000000003" customHeight="1" thickBot="1" x14ac:dyDescent="0.45">
      <c r="A13" s="70"/>
      <c r="B13" s="65">
        <f>IF(K13="","-",RANK(G13,$G$9:$G$13,0)+RANK(F13,$F$9:$F$13,0)%+RANK(E13,$E$9:$E$13,0)%%+ROW()%%%)</f>
        <v>5.0505129999999996</v>
      </c>
      <c r="C13" s="66">
        <f>IF(B13="","",RANK(B13,$B$9:$B$13,1))</f>
        <v>5</v>
      </c>
      <c r="D13" s="61" t="str">
        <f>$L$24</f>
        <v>Leo Flubacher</v>
      </c>
      <c r="E13" s="67">
        <f>SUM(AA13-AC13)</f>
        <v>-88</v>
      </c>
      <c r="F13" s="67">
        <f>SUM(AD13-AF13)</f>
        <v>-12</v>
      </c>
      <c r="G13" s="68">
        <f>SUM(AG13-AI13)</f>
        <v>-4</v>
      </c>
      <c r="H13" s="69">
        <f>SMALL($B$9:$B$13,5)</f>
        <v>5.0505129999999996</v>
      </c>
      <c r="I13" s="66">
        <f>IF(H13="","",RANK(H13,$H$9:$H$13,1))</f>
        <v>5</v>
      </c>
      <c r="J13" s="76" t="str">
        <f>INDEX($D$9:$D$13,MATCH(H13,$B$9:$B$13,0),1)</f>
        <v>Leo Flubacher</v>
      </c>
      <c r="K13" s="14" t="str">
        <f>$L$24</f>
        <v>Leo Flubacher</v>
      </c>
      <c r="L13" s="88">
        <f>IF($AR$11+$AR$12&gt;0,$AR$12,"")</f>
        <v>0</v>
      </c>
      <c r="M13" s="42" t="s">
        <v>9</v>
      </c>
      <c r="N13" s="43">
        <f>IF($AR$11+$AR$12&gt;0,$AR$11,"")</f>
        <v>3</v>
      </c>
      <c r="O13" s="47">
        <f>IF($AR$20+$AR$21&gt;0,$AR$21,"")</f>
        <v>0</v>
      </c>
      <c r="P13" s="42" t="s">
        <v>9</v>
      </c>
      <c r="Q13" s="43">
        <f>IF($AR$20+$AR$21&gt;0,$AR$20,"")</f>
        <v>3</v>
      </c>
      <c r="R13" s="47">
        <f>IF($AR$32+$AR$33&gt;0,$AR$33,"")</f>
        <v>0</v>
      </c>
      <c r="S13" s="42" t="s">
        <v>9</v>
      </c>
      <c r="T13" s="43">
        <f>IF($AR$32+$AR$33&gt;0,$AR$32,"")</f>
        <v>3</v>
      </c>
      <c r="U13" s="47">
        <f>IF($AR$23+$AR$24&gt;0,$AR$24,"")</f>
        <v>0</v>
      </c>
      <c r="V13" s="87" t="s">
        <v>9</v>
      </c>
      <c r="W13" s="43">
        <f>IF($AR$23+$AR$24&gt;0,$AR$23,"")</f>
        <v>3</v>
      </c>
      <c r="X13" s="77"/>
      <c r="Y13" s="78"/>
      <c r="Z13" s="78"/>
      <c r="AA13" s="327">
        <f>SUM(AM12:AQ12)+SUM(AM21:AQ21)+SUM(AM24:AQ24)+SUM(AM33:AQ33)</f>
        <v>44</v>
      </c>
      <c r="AB13" s="328" t="s">
        <v>9</v>
      </c>
      <c r="AC13" s="329">
        <f>SUM(AM11:AQ11)+SUM(AM20:AQ20)+SUM(AM23:AQ23)+SUM(AM32:AQ32)</f>
        <v>132</v>
      </c>
      <c r="AD13" s="330">
        <f>SUM($L$13,$O$13,$R$13,$U$13)</f>
        <v>0</v>
      </c>
      <c r="AE13" s="328" t="s">
        <v>9</v>
      </c>
      <c r="AF13" s="346">
        <f>SUM($N$13,$Q$13,$T$13,$W$13)</f>
        <v>12</v>
      </c>
      <c r="AG13" s="332">
        <f>IF($L$13&gt;$N$13,1,0)+IF($O$13&gt;$Q$13,1,0)+IF($R$13&gt;$T$13,1,0)+IF($U$13&gt;$W$13,1,0)</f>
        <v>0</v>
      </c>
      <c r="AH13" s="333" t="s">
        <v>9</v>
      </c>
      <c r="AI13" s="329">
        <f>IF($N$13&gt;$L$13,1,0)+IF($Q$13&gt;$O$13,1,0)+IF($T$13&gt;$R$13,1,0)+IF($W$13&gt;$U$13,1,0)</f>
        <v>4</v>
      </c>
      <c r="AJ13" s="74">
        <f>IF(B13="","",RANK(B13,$B$9:$B$13,1))</f>
        <v>5</v>
      </c>
      <c r="AK13" s="8"/>
      <c r="AL13" s="18"/>
      <c r="AM13" s="18"/>
      <c r="AN13" s="18"/>
      <c r="AO13" s="18"/>
      <c r="AP13" s="18"/>
      <c r="AQ13" s="18"/>
      <c r="AR13" s="18"/>
      <c r="AS13" s="15"/>
    </row>
    <row r="14" spans="1:45" s="11" customFormat="1" ht="34.950000000000003" customHeight="1" x14ac:dyDescent="0.4">
      <c r="A14" s="70"/>
      <c r="B14" s="7"/>
      <c r="C14" s="7"/>
      <c r="D14" s="7"/>
      <c r="E14" s="7"/>
      <c r="F14" s="7"/>
      <c r="G14" s="7"/>
      <c r="H14" s="7"/>
      <c r="I14" s="7"/>
      <c r="J14" s="7"/>
      <c r="K14" s="9"/>
      <c r="L14" s="50"/>
      <c r="M14" s="50"/>
      <c r="N14" s="10"/>
      <c r="O14" s="10"/>
      <c r="P14" s="7"/>
      <c r="Q14" s="7"/>
      <c r="R14" s="7"/>
      <c r="S14" s="7"/>
      <c r="T14" s="7"/>
      <c r="U14" s="7"/>
      <c r="V14" s="7"/>
      <c r="W14" s="7"/>
      <c r="X14" s="18"/>
      <c r="Y14" s="18"/>
      <c r="Z14" s="7"/>
      <c r="AA14" s="7"/>
      <c r="AB14" s="7"/>
      <c r="AC14" s="8"/>
      <c r="AD14" s="8"/>
      <c r="AE14" s="8"/>
      <c r="AF14" s="8"/>
      <c r="AG14" s="18"/>
      <c r="AH14" s="18"/>
      <c r="AI14" s="18"/>
      <c r="AJ14" s="18"/>
      <c r="AK14" s="12"/>
      <c r="AL14" s="29" t="str">
        <f>$L$18</f>
        <v>Neal Märki</v>
      </c>
      <c r="AM14" s="306">
        <v>9</v>
      </c>
      <c r="AN14" s="306">
        <v>11</v>
      </c>
      <c r="AO14" s="306">
        <v>5</v>
      </c>
      <c r="AP14" s="306">
        <v>2</v>
      </c>
      <c r="AQ14" s="306"/>
      <c r="AR14" s="308">
        <f>IF(AM14&gt;AM15,1,0)+IF(AN14&gt;AN15,1,0)+IF(AO14&gt;AO15,1,0)+IF(AP14&gt;AP15,1,0)+IF(AQ14&gt;AQ15,1,0)</f>
        <v>1</v>
      </c>
      <c r="AS14" s="15"/>
    </row>
    <row r="15" spans="1:45" s="11" customFormat="1" ht="34.950000000000003" customHeight="1" thickBot="1" x14ac:dyDescent="0.65">
      <c r="A15" s="70"/>
      <c r="B15" s="7"/>
      <c r="C15" s="7"/>
      <c r="D15" s="7"/>
      <c r="E15" s="7"/>
      <c r="F15" s="7"/>
      <c r="G15" s="7"/>
      <c r="H15" s="7"/>
      <c r="I15" s="7"/>
      <c r="J15" s="7"/>
      <c r="K15" s="3"/>
      <c r="L15" s="3"/>
      <c r="M15" s="3"/>
      <c r="N15" s="3"/>
      <c r="O15" s="3"/>
      <c r="P15" s="7"/>
      <c r="Q15" s="7"/>
      <c r="R15" s="7"/>
      <c r="S15" s="7"/>
      <c r="T15" s="7"/>
      <c r="U15" s="7"/>
      <c r="V15" s="7"/>
      <c r="W15" s="7"/>
      <c r="X15" s="18"/>
      <c r="Y15" s="18"/>
      <c r="Z15" s="7"/>
      <c r="AA15" s="427" t="s">
        <v>10</v>
      </c>
      <c r="AB15" s="428"/>
      <c r="AC15" s="428"/>
      <c r="AD15" s="428"/>
      <c r="AE15" s="428"/>
      <c r="AF15" s="429"/>
      <c r="AG15" s="429"/>
      <c r="AH15" s="429"/>
      <c r="AI15" s="18"/>
      <c r="AJ15" s="18"/>
      <c r="AK15" s="18"/>
      <c r="AL15" s="16" t="str">
        <f>$L$20</f>
        <v>Jorin Anderhub</v>
      </c>
      <c r="AM15" s="307">
        <v>11</v>
      </c>
      <c r="AN15" s="307">
        <v>7</v>
      </c>
      <c r="AO15" s="307">
        <v>11</v>
      </c>
      <c r="AP15" s="307">
        <v>11</v>
      </c>
      <c r="AQ15" s="307"/>
      <c r="AR15" s="309">
        <f>IF(AM15&gt;AM14,1,0)+IF(AN15&gt;AN14,1,0)+IF(AO15&gt;AO14,1,0)+IF(AP15&gt;AP14,1,0)+IF(AQ15&gt;AQ14,1,0)</f>
        <v>3</v>
      </c>
      <c r="AS15" s="15"/>
    </row>
    <row r="16" spans="1:45" s="11" customFormat="1" ht="34.950000000000003" customHeight="1" thickTop="1" thickBot="1" x14ac:dyDescent="0.45">
      <c r="A16" s="70"/>
      <c r="B16" s="7"/>
      <c r="C16" s="7"/>
      <c r="D16" s="7"/>
      <c r="E16" s="7"/>
      <c r="F16" s="7"/>
      <c r="G16" s="7"/>
      <c r="H16" s="7"/>
      <c r="I16" s="7"/>
      <c r="J16" s="7"/>
      <c r="K16" s="51" t="s">
        <v>11</v>
      </c>
      <c r="L16" s="431" t="s">
        <v>63</v>
      </c>
      <c r="M16" s="432"/>
      <c r="N16" s="432"/>
      <c r="O16" s="432"/>
      <c r="P16" s="432"/>
      <c r="Q16" s="432"/>
      <c r="R16" s="433"/>
      <c r="S16" s="7"/>
      <c r="T16" s="7"/>
      <c r="U16" s="7"/>
      <c r="V16" s="7"/>
      <c r="W16" s="7"/>
      <c r="X16" s="18"/>
      <c r="Y16" s="18"/>
      <c r="Z16" s="7"/>
      <c r="AA16" s="423" t="s">
        <v>63</v>
      </c>
      <c r="AB16" s="424"/>
      <c r="AC16" s="424"/>
      <c r="AD16" s="424"/>
      <c r="AE16" s="424"/>
      <c r="AF16" s="424"/>
      <c r="AG16" s="424"/>
      <c r="AH16" s="425"/>
      <c r="AI16" s="18"/>
      <c r="AJ16" s="18"/>
      <c r="AK16" s="12"/>
      <c r="AL16" s="296" t="s">
        <v>38</v>
      </c>
      <c r="AM16" s="12"/>
      <c r="AN16" s="12"/>
      <c r="AO16" s="12"/>
      <c r="AP16" s="12"/>
      <c r="AQ16" s="12"/>
      <c r="AR16" s="40"/>
      <c r="AS16" s="15"/>
    </row>
    <row r="17" spans="1:45" s="11" customFormat="1" ht="34.950000000000003" customHeight="1" thickTop="1" thickBot="1" x14ac:dyDescent="0.65">
      <c r="A17" s="70"/>
      <c r="B17" s="7"/>
      <c r="C17" s="7"/>
      <c r="D17" s="7"/>
      <c r="E17" s="7"/>
      <c r="F17" s="7"/>
      <c r="G17" s="7"/>
      <c r="H17" s="7"/>
      <c r="I17" s="7"/>
      <c r="J17" s="7"/>
      <c r="K17" s="51"/>
      <c r="L17" s="82"/>
      <c r="M17" s="82"/>
      <c r="N17" s="82"/>
      <c r="O17" s="82"/>
      <c r="P17" s="83"/>
      <c r="Q17" s="83"/>
      <c r="R17" s="83"/>
      <c r="S17" s="7"/>
      <c r="T17" s="7"/>
      <c r="U17" s="7"/>
      <c r="V17" s="7"/>
      <c r="W17" s="7"/>
      <c r="X17" s="18"/>
      <c r="Y17" s="18"/>
      <c r="Z17" s="7"/>
      <c r="AA17" s="421" t="s">
        <v>12</v>
      </c>
      <c r="AB17" s="430"/>
      <c r="AC17" s="430"/>
      <c r="AD17" s="430"/>
      <c r="AE17" s="430"/>
      <c r="AF17" s="430"/>
      <c r="AG17" s="430"/>
      <c r="AH17" s="430"/>
      <c r="AI17" s="18"/>
      <c r="AJ17" s="18"/>
      <c r="AK17" s="18"/>
      <c r="AL17" s="29" t="str">
        <f>$L$16</f>
        <v>Alessandro Saito</v>
      </c>
      <c r="AM17" s="306">
        <v>11</v>
      </c>
      <c r="AN17" s="306">
        <v>11</v>
      </c>
      <c r="AO17" s="306">
        <v>7</v>
      </c>
      <c r="AP17" s="306">
        <v>11</v>
      </c>
      <c r="AQ17" s="306">
        <v>11</v>
      </c>
      <c r="AR17" s="308">
        <f>IF(AM17&gt;AM18,1,0)+IF(AN17&gt;AN18,1,0)+IF(AO17&gt;AO18,1,0)+IF(AP17&gt;AP18,1,0)+IF(AQ17&gt;AQ18,1,0)</f>
        <v>3</v>
      </c>
      <c r="AS17" s="15"/>
    </row>
    <row r="18" spans="1:45" s="11" customFormat="1" ht="34.950000000000003" customHeight="1" thickTop="1" thickBot="1" x14ac:dyDescent="0.45">
      <c r="A18" s="70"/>
      <c r="B18" s="7"/>
      <c r="C18" s="7"/>
      <c r="D18" s="7"/>
      <c r="E18" s="7"/>
      <c r="F18" s="7"/>
      <c r="G18" s="7"/>
      <c r="H18" s="7"/>
      <c r="I18" s="7"/>
      <c r="J18" s="7"/>
      <c r="K18" s="51" t="s">
        <v>13</v>
      </c>
      <c r="L18" s="437" t="s">
        <v>65</v>
      </c>
      <c r="M18" s="432"/>
      <c r="N18" s="432"/>
      <c r="O18" s="432"/>
      <c r="P18" s="432"/>
      <c r="Q18" s="432"/>
      <c r="R18" s="433"/>
      <c r="S18" s="7"/>
      <c r="T18" s="7"/>
      <c r="U18" s="7"/>
      <c r="V18" s="7"/>
      <c r="W18" s="7"/>
      <c r="X18" s="18"/>
      <c r="Y18" s="18"/>
      <c r="Z18" s="7"/>
      <c r="AA18" s="423" t="s">
        <v>67</v>
      </c>
      <c r="AB18" s="424"/>
      <c r="AC18" s="424"/>
      <c r="AD18" s="424"/>
      <c r="AE18" s="424"/>
      <c r="AF18" s="424"/>
      <c r="AG18" s="424"/>
      <c r="AH18" s="425"/>
      <c r="AI18" s="18"/>
      <c r="AJ18" s="18"/>
      <c r="AK18" s="12"/>
      <c r="AL18" s="16" t="str">
        <f>$L$22</f>
        <v>Noah Meier</v>
      </c>
      <c r="AM18" s="307">
        <v>13</v>
      </c>
      <c r="AN18" s="307">
        <v>6</v>
      </c>
      <c r="AO18" s="307">
        <v>11</v>
      </c>
      <c r="AP18" s="307">
        <v>7</v>
      </c>
      <c r="AQ18" s="307">
        <v>8</v>
      </c>
      <c r="AR18" s="309">
        <f>IF(AM18&gt;AM17,1,0)+IF(AN18&gt;AN17,1,0)+IF(AO18&gt;AO17,1,0)+IF(AP18&gt;AP17,1,0)+IF(AQ18&gt;AQ17,1,0)</f>
        <v>2</v>
      </c>
      <c r="AS18" s="15"/>
    </row>
    <row r="19" spans="1:45" s="11" customFormat="1" ht="34.950000000000003" customHeight="1" thickTop="1" thickBot="1" x14ac:dyDescent="0.65">
      <c r="A19" s="70"/>
      <c r="B19" s="7"/>
      <c r="C19" s="7"/>
      <c r="D19" s="7"/>
      <c r="E19" s="7"/>
      <c r="F19" s="7"/>
      <c r="G19" s="7"/>
      <c r="H19" s="7"/>
      <c r="I19" s="7"/>
      <c r="J19" s="7"/>
      <c r="K19" s="51"/>
      <c r="L19" s="84"/>
      <c r="M19" s="84"/>
      <c r="N19" s="84"/>
      <c r="O19" s="84"/>
      <c r="P19" s="83"/>
      <c r="Q19" s="83"/>
      <c r="R19" s="83"/>
      <c r="S19" s="7"/>
      <c r="T19" s="7"/>
      <c r="U19" s="7"/>
      <c r="V19" s="7"/>
      <c r="W19" s="7"/>
      <c r="X19" s="18"/>
      <c r="Y19" s="18"/>
      <c r="Z19" s="7"/>
      <c r="AA19" s="421" t="s">
        <v>14</v>
      </c>
      <c r="AB19" s="430"/>
      <c r="AC19" s="430"/>
      <c r="AD19" s="430"/>
      <c r="AE19" s="430"/>
      <c r="AF19" s="430"/>
      <c r="AG19" s="430"/>
      <c r="AH19" s="430"/>
      <c r="AI19" s="18"/>
      <c r="AJ19" s="18"/>
      <c r="AK19" s="18"/>
      <c r="AL19" s="7"/>
      <c r="AM19" s="7"/>
      <c r="AN19" s="7"/>
      <c r="AO19" s="7"/>
      <c r="AP19" s="7"/>
      <c r="AQ19" s="7"/>
      <c r="AR19" s="7"/>
      <c r="AS19" s="15"/>
    </row>
    <row r="20" spans="1:45" s="11" customFormat="1" ht="34.950000000000003" customHeight="1" thickTop="1" thickBot="1" x14ac:dyDescent="0.45">
      <c r="A20" s="70"/>
      <c r="B20" s="7"/>
      <c r="C20" s="7"/>
      <c r="D20" s="7"/>
      <c r="E20" s="7"/>
      <c r="F20" s="7"/>
      <c r="G20" s="7"/>
      <c r="H20" s="7"/>
      <c r="I20" s="7"/>
      <c r="J20" s="7"/>
      <c r="K20" s="51" t="s">
        <v>15</v>
      </c>
      <c r="L20" s="437" t="s">
        <v>66</v>
      </c>
      <c r="M20" s="432"/>
      <c r="N20" s="432"/>
      <c r="O20" s="432"/>
      <c r="P20" s="432"/>
      <c r="Q20" s="432"/>
      <c r="R20" s="433"/>
      <c r="S20" s="10"/>
      <c r="T20" s="10"/>
      <c r="U20" s="10"/>
      <c r="V20" s="10"/>
      <c r="W20" s="10"/>
      <c r="X20" s="10"/>
      <c r="Y20" s="10"/>
      <c r="Z20" s="7"/>
      <c r="AA20" s="423" t="s">
        <v>66</v>
      </c>
      <c r="AB20" s="424"/>
      <c r="AC20" s="424"/>
      <c r="AD20" s="424"/>
      <c r="AE20" s="424"/>
      <c r="AF20" s="424"/>
      <c r="AG20" s="424"/>
      <c r="AH20" s="425"/>
      <c r="AI20" s="7"/>
      <c r="AJ20" s="7"/>
      <c r="AK20" s="12"/>
      <c r="AL20" s="13" t="str">
        <f>$L$18</f>
        <v>Neal Märki</v>
      </c>
      <c r="AM20" s="306">
        <v>11</v>
      </c>
      <c r="AN20" s="306">
        <v>11</v>
      </c>
      <c r="AO20" s="306">
        <v>11</v>
      </c>
      <c r="AP20" s="306"/>
      <c r="AQ20" s="306"/>
      <c r="AR20" s="308">
        <f>IF(AM20&gt;AM21,1,0)+IF(AN20&gt;AN21,1,0)+IF(AO20&gt;AO21,1,0)+IF(AP20&gt;AP21,1,0)+IF(AQ20&gt;AQ21,1,0)</f>
        <v>3</v>
      </c>
      <c r="AS20" s="15"/>
    </row>
    <row r="21" spans="1:45" s="11" customFormat="1" ht="34.950000000000003" customHeight="1" thickTop="1" thickBot="1" x14ac:dyDescent="0.65">
      <c r="A21" s="70"/>
      <c r="B21" s="7"/>
      <c r="C21" s="7"/>
      <c r="D21" s="7"/>
      <c r="E21" s="7"/>
      <c r="F21" s="7"/>
      <c r="G21" s="7"/>
      <c r="H21" s="7"/>
      <c r="I21" s="7"/>
      <c r="J21" s="7"/>
      <c r="K21" s="51"/>
      <c r="L21" s="82"/>
      <c r="M21" s="82"/>
      <c r="N21" s="82"/>
      <c r="O21" s="82"/>
      <c r="P21" s="83"/>
      <c r="Q21" s="83"/>
      <c r="R21" s="85"/>
      <c r="S21" s="10"/>
      <c r="T21" s="10"/>
      <c r="U21" s="10"/>
      <c r="V21" s="10"/>
      <c r="W21" s="10"/>
      <c r="X21" s="10"/>
      <c r="Y21" s="10"/>
      <c r="Z21" s="7"/>
      <c r="AA21" s="421" t="s">
        <v>16</v>
      </c>
      <c r="AB21" s="421"/>
      <c r="AC21" s="421"/>
      <c r="AD21" s="421"/>
      <c r="AE21" s="421"/>
      <c r="AF21" s="421"/>
      <c r="AG21" s="421"/>
      <c r="AH21" s="421"/>
      <c r="AI21" s="7"/>
      <c r="AJ21" s="7"/>
      <c r="AK21" s="7"/>
      <c r="AL21" s="16" t="str">
        <f>$L$24</f>
        <v>Leo Flubacher</v>
      </c>
      <c r="AM21" s="307">
        <v>9</v>
      </c>
      <c r="AN21" s="307">
        <v>7</v>
      </c>
      <c r="AO21" s="307">
        <v>6</v>
      </c>
      <c r="AP21" s="307"/>
      <c r="AQ21" s="307"/>
      <c r="AR21" s="309">
        <f>IF(AM21&gt;AM20,1,0)+IF(AN21&gt;AN20,1,0)+IF(AO21&gt;AO20,1,0)+IF(AP21&gt;AP20,1,0)+IF(AQ21&gt;AQ20,1,0)</f>
        <v>0</v>
      </c>
      <c r="AS21" s="15"/>
    </row>
    <row r="22" spans="1:45" s="11" customFormat="1" ht="34.950000000000003" customHeight="1" thickTop="1" thickBot="1" x14ac:dyDescent="0.45">
      <c r="A22" s="70"/>
      <c r="B22" s="7"/>
      <c r="C22" s="7"/>
      <c r="D22" s="7"/>
      <c r="E22" s="7"/>
      <c r="F22" s="7"/>
      <c r="G22" s="7"/>
      <c r="H22" s="7"/>
      <c r="I22" s="7"/>
      <c r="J22" s="7"/>
      <c r="K22" s="51" t="s">
        <v>17</v>
      </c>
      <c r="L22" s="431" t="s">
        <v>67</v>
      </c>
      <c r="M22" s="432"/>
      <c r="N22" s="432"/>
      <c r="O22" s="432"/>
      <c r="P22" s="432"/>
      <c r="Q22" s="432"/>
      <c r="R22" s="433"/>
      <c r="S22" s="7"/>
      <c r="T22" s="7"/>
      <c r="U22" s="7"/>
      <c r="V22" s="7"/>
      <c r="W22" s="7"/>
      <c r="X22" s="7"/>
      <c r="Y22" s="7"/>
      <c r="Z22" s="7"/>
      <c r="AA22" s="423" t="s">
        <v>65</v>
      </c>
      <c r="AB22" s="424"/>
      <c r="AC22" s="424"/>
      <c r="AD22" s="424"/>
      <c r="AE22" s="424"/>
      <c r="AF22" s="424"/>
      <c r="AG22" s="424"/>
      <c r="AH22" s="425"/>
      <c r="AI22" s="7"/>
      <c r="AJ22" s="7"/>
      <c r="AK22" s="12"/>
      <c r="AL22" s="296" t="s">
        <v>44</v>
      </c>
      <c r="AM22" s="53"/>
      <c r="AN22" s="53"/>
      <c r="AO22" s="53"/>
      <c r="AP22" s="53"/>
      <c r="AQ22" s="53"/>
      <c r="AR22" s="53"/>
      <c r="AS22" s="15"/>
    </row>
    <row r="23" spans="1:45" s="11" customFormat="1" ht="34.950000000000003" customHeight="1" thickTop="1" thickBot="1" x14ac:dyDescent="0.65">
      <c r="A23" s="70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38" t="s">
        <v>21</v>
      </c>
      <c r="AB23" s="439"/>
      <c r="AC23" s="439"/>
      <c r="AD23" s="439"/>
      <c r="AE23" s="439"/>
      <c r="AF23" s="439"/>
      <c r="AG23" s="439"/>
      <c r="AH23" s="439"/>
      <c r="AI23" s="7"/>
      <c r="AJ23" s="7"/>
      <c r="AK23" s="7"/>
      <c r="AL23" s="13" t="str">
        <f>$L$22</f>
        <v>Noah Meier</v>
      </c>
      <c r="AM23" s="306">
        <v>11</v>
      </c>
      <c r="AN23" s="306">
        <v>11</v>
      </c>
      <c r="AO23" s="306">
        <v>11</v>
      </c>
      <c r="AP23" s="306"/>
      <c r="AQ23" s="306"/>
      <c r="AR23" s="308">
        <f>IF(AM23&gt;AM24,1,0)+IF(AN23&gt;AN24,1,0)+IF(AO23&gt;AO24,1,0)+IF(AP23&gt;AP24,1,0)+IF(AQ23&gt;AQ24,1,0)</f>
        <v>3</v>
      </c>
      <c r="AS23" s="15"/>
    </row>
    <row r="24" spans="1:45" s="11" customFormat="1" ht="34.950000000000003" customHeight="1" thickTop="1" thickBot="1" x14ac:dyDescent="0.45">
      <c r="A24" s="70"/>
      <c r="B24" s="7"/>
      <c r="C24" s="7"/>
      <c r="D24" s="7"/>
      <c r="E24" s="7"/>
      <c r="F24" s="7"/>
      <c r="G24" s="7"/>
      <c r="H24" s="7"/>
      <c r="I24" s="7"/>
      <c r="J24" s="7"/>
      <c r="K24" s="51" t="s">
        <v>20</v>
      </c>
      <c r="L24" s="431" t="s">
        <v>68</v>
      </c>
      <c r="M24" s="432"/>
      <c r="N24" s="432"/>
      <c r="O24" s="432"/>
      <c r="P24" s="432"/>
      <c r="Q24" s="432"/>
      <c r="R24" s="433"/>
      <c r="S24" s="7"/>
      <c r="T24" s="7"/>
      <c r="U24" s="7"/>
      <c r="V24" s="7"/>
      <c r="W24" s="7"/>
      <c r="X24" s="7"/>
      <c r="Y24" s="7"/>
      <c r="Z24" s="7"/>
      <c r="AA24" s="423" t="s">
        <v>68</v>
      </c>
      <c r="AB24" s="424"/>
      <c r="AC24" s="424"/>
      <c r="AD24" s="424"/>
      <c r="AE24" s="424"/>
      <c r="AF24" s="424"/>
      <c r="AG24" s="424"/>
      <c r="AH24" s="425"/>
      <c r="AI24" s="7"/>
      <c r="AJ24" s="7"/>
      <c r="AK24" s="7"/>
      <c r="AL24" s="16" t="str">
        <f>$L$24</f>
        <v>Leo Flubacher</v>
      </c>
      <c r="AM24" s="307">
        <v>0</v>
      </c>
      <c r="AN24" s="307">
        <v>2</v>
      </c>
      <c r="AO24" s="307">
        <v>3</v>
      </c>
      <c r="AP24" s="307"/>
      <c r="AQ24" s="307"/>
      <c r="AR24" s="309">
        <f>IF(AM24&gt;AM23,1,0)+IF(AN24&gt;AN23,1,0)+IF(AO24&gt;AO23,1,0)+IF(AP24&gt;AP23,1,0)+IF(AQ24&gt;AQ23,1,0)</f>
        <v>0</v>
      </c>
      <c r="AS24" s="15"/>
    </row>
    <row r="25" spans="1:45" s="11" customFormat="1" ht="34.950000000000003" customHeight="1" thickTop="1" x14ac:dyDescent="0.5">
      <c r="A25" s="70"/>
      <c r="B25" s="7"/>
      <c r="C25" s="7"/>
      <c r="D25" s="7"/>
      <c r="E25" s="7"/>
      <c r="F25" s="7"/>
      <c r="G25" s="7"/>
      <c r="H25" s="7"/>
      <c r="I25" s="7"/>
      <c r="J25" s="7"/>
      <c r="K25" s="3"/>
      <c r="L25" s="3"/>
      <c r="M25" s="3"/>
      <c r="N25" s="3"/>
      <c r="O25" s="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52"/>
      <c r="AD25" s="52"/>
      <c r="AE25" s="52"/>
      <c r="AF25" s="52"/>
      <c r="AG25" s="7"/>
      <c r="AH25" s="7"/>
      <c r="AI25" s="7"/>
      <c r="AJ25" s="7"/>
      <c r="AK25" s="7"/>
      <c r="AL25" s="53"/>
      <c r="AM25" s="53"/>
      <c r="AN25" s="53"/>
      <c r="AO25" s="53"/>
      <c r="AP25" s="53"/>
      <c r="AQ25" s="53"/>
      <c r="AR25" s="53"/>
      <c r="AS25" s="15"/>
    </row>
    <row r="26" spans="1:45" s="11" customFormat="1" ht="34.950000000000003" customHeight="1" x14ac:dyDescent="0.5">
      <c r="A26" s="70"/>
      <c r="B26" s="7"/>
      <c r="C26" s="7"/>
      <c r="D26" s="7"/>
      <c r="E26" s="7"/>
      <c r="F26" s="7"/>
      <c r="G26" s="7"/>
      <c r="H26" s="7"/>
      <c r="I26" s="7"/>
      <c r="J26" s="7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52"/>
      <c r="AD26" s="52"/>
      <c r="AE26" s="52"/>
      <c r="AF26" s="52"/>
      <c r="AG26" s="7"/>
      <c r="AH26" s="7"/>
      <c r="AI26" s="7"/>
      <c r="AJ26" s="7"/>
      <c r="AK26" s="7"/>
      <c r="AL26" s="13" t="str">
        <f>$L$16</f>
        <v>Alessandro Saito</v>
      </c>
      <c r="AM26" s="306">
        <v>6</v>
      </c>
      <c r="AN26" s="306">
        <v>11</v>
      </c>
      <c r="AO26" s="306">
        <v>11</v>
      </c>
      <c r="AP26" s="306">
        <v>11</v>
      </c>
      <c r="AQ26" s="306"/>
      <c r="AR26" s="308">
        <f>IF(AM26&gt;AM27,1,0)+IF(AN26&gt;AN27,1,0)+IF(AO26&gt;AO27,1,0)+IF(AP26&gt;AP27,1,0)+IF(AQ26&gt;AQ27,1,0)</f>
        <v>3</v>
      </c>
      <c r="AS26" s="15"/>
    </row>
    <row r="27" spans="1:45" s="11" customFormat="1" ht="34.950000000000003" customHeight="1" thickBot="1" x14ac:dyDescent="0.55000000000000004">
      <c r="A27" s="70"/>
      <c r="B27" s="7"/>
      <c r="C27" s="7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52"/>
      <c r="AD27" s="52"/>
      <c r="AE27" s="52"/>
      <c r="AF27" s="52"/>
      <c r="AG27" s="7"/>
      <c r="AH27" s="7"/>
      <c r="AI27" s="7"/>
      <c r="AJ27" s="7"/>
      <c r="AK27" s="7"/>
      <c r="AL27" s="16" t="str">
        <f>$L$20</f>
        <v>Jorin Anderhub</v>
      </c>
      <c r="AM27" s="307">
        <v>11</v>
      </c>
      <c r="AN27" s="307">
        <v>8</v>
      </c>
      <c r="AO27" s="307">
        <v>9</v>
      </c>
      <c r="AP27" s="307">
        <v>7</v>
      </c>
      <c r="AQ27" s="307"/>
      <c r="AR27" s="309">
        <f>IF(AM27&gt;AM26,1,0)+IF(AN27&gt;AN26,1,0)+IF(AO27&gt;AO26,1,0)+IF(AP27&gt;AP26,1,0)+IF(AQ27&gt;AQ26,1,0)</f>
        <v>1</v>
      </c>
      <c r="AS27" s="15"/>
    </row>
    <row r="28" spans="1:45" s="11" customFormat="1" ht="34.950000000000003" customHeight="1" x14ac:dyDescent="0.5">
      <c r="A28" s="70"/>
      <c r="B28" s="7"/>
      <c r="C28" s="7"/>
      <c r="D28" s="7"/>
      <c r="E28" s="7"/>
      <c r="F28" s="7"/>
      <c r="G28" s="7"/>
      <c r="H28" s="7"/>
      <c r="I28" s="7"/>
      <c r="J28" s="7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52"/>
      <c r="AD28" s="52"/>
      <c r="AE28" s="52"/>
      <c r="AF28" s="52"/>
      <c r="AG28" s="7"/>
      <c r="AH28" s="7"/>
      <c r="AI28" s="7"/>
      <c r="AJ28" s="7"/>
      <c r="AK28" s="7"/>
      <c r="AL28" s="296" t="s">
        <v>39</v>
      </c>
      <c r="AM28" s="53"/>
      <c r="AN28" s="53"/>
      <c r="AO28" s="53"/>
      <c r="AP28" s="53"/>
      <c r="AQ28" s="53"/>
      <c r="AR28" s="53"/>
      <c r="AS28" s="15"/>
    </row>
    <row r="29" spans="1:45" s="11" customFormat="1" ht="34.950000000000003" customHeight="1" x14ac:dyDescent="0.5">
      <c r="A29" s="70"/>
      <c r="B29" s="7"/>
      <c r="C29" s="7"/>
      <c r="D29" s="7"/>
      <c r="E29" s="7"/>
      <c r="F29" s="7"/>
      <c r="G29" s="7"/>
      <c r="H29" s="7"/>
      <c r="I29" s="7"/>
      <c r="J29" s="7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2"/>
      <c r="AD29" s="52"/>
      <c r="AE29" s="52"/>
      <c r="AF29" s="52"/>
      <c r="AG29" s="7"/>
      <c r="AH29" s="7"/>
      <c r="AI29" s="7"/>
      <c r="AJ29" s="7"/>
      <c r="AK29" s="7"/>
      <c r="AL29" s="13" t="str">
        <f>$L$18</f>
        <v>Neal Märki</v>
      </c>
      <c r="AM29" s="306">
        <v>2</v>
      </c>
      <c r="AN29" s="306">
        <v>3</v>
      </c>
      <c r="AO29" s="306">
        <v>2</v>
      </c>
      <c r="AP29" s="306"/>
      <c r="AQ29" s="306"/>
      <c r="AR29" s="308">
        <f>IF(AM29&gt;AM30,1,0)+IF(AN29&gt;AN30,1,0)+IF(AO29&gt;AO30,1,0)+IF(AP29&gt;AP30,1,0)+IF(AQ29&gt;AQ30,1,0)</f>
        <v>0</v>
      </c>
      <c r="AS29" s="15"/>
    </row>
    <row r="30" spans="1:45" s="11" customFormat="1" ht="34.950000000000003" customHeight="1" thickBot="1" x14ac:dyDescent="0.55000000000000004">
      <c r="A30" s="70"/>
      <c r="B30" s="7"/>
      <c r="C30" s="7"/>
      <c r="D30" s="7"/>
      <c r="E30" s="7"/>
      <c r="F30" s="7"/>
      <c r="G30" s="7"/>
      <c r="H30" s="7"/>
      <c r="I30" s="7"/>
      <c r="J30" s="7"/>
      <c r="K30" s="3"/>
      <c r="L30" s="3"/>
      <c r="M30" s="3"/>
      <c r="N30" s="3"/>
      <c r="O30" s="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2"/>
      <c r="AD30" s="52"/>
      <c r="AE30" s="52"/>
      <c r="AF30" s="52"/>
      <c r="AG30" s="7"/>
      <c r="AH30" s="7"/>
      <c r="AI30" s="7"/>
      <c r="AJ30" s="7"/>
      <c r="AK30" s="7"/>
      <c r="AL30" s="16" t="str">
        <f>$L$22</f>
        <v>Noah Meier</v>
      </c>
      <c r="AM30" s="307">
        <v>11</v>
      </c>
      <c r="AN30" s="307">
        <v>11</v>
      </c>
      <c r="AO30" s="307">
        <v>11</v>
      </c>
      <c r="AP30" s="307"/>
      <c r="AQ30" s="307"/>
      <c r="AR30" s="309">
        <f>IF(AM30&gt;AM29,1,0)+IF(AN30&gt;AN29,1,0)+IF(AO30&gt;AO29,1,0)+IF(AP30&gt;AP29,1,0)+IF(AQ30&gt;AQ29,1,0)</f>
        <v>3</v>
      </c>
      <c r="AS30" s="15"/>
    </row>
    <row r="31" spans="1:45" s="11" customFormat="1" ht="34.950000000000003" customHeight="1" x14ac:dyDescent="0.5">
      <c r="A31" s="70"/>
      <c r="B31" s="7"/>
      <c r="C31" s="7"/>
      <c r="D31" s="7"/>
      <c r="E31" s="7"/>
      <c r="F31" s="7"/>
      <c r="G31" s="7"/>
      <c r="H31" s="7"/>
      <c r="I31" s="7"/>
      <c r="J31" s="7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2"/>
      <c r="AD31" s="52"/>
      <c r="AE31" s="52"/>
      <c r="AF31" s="52"/>
      <c r="AG31" s="7"/>
      <c r="AH31" s="7"/>
      <c r="AI31" s="7"/>
      <c r="AJ31" s="7"/>
      <c r="AK31" s="7"/>
      <c r="AL31" s="53"/>
      <c r="AM31" s="53"/>
      <c r="AN31" s="53"/>
      <c r="AO31" s="53"/>
      <c r="AP31" s="53"/>
      <c r="AQ31" s="53"/>
      <c r="AR31" s="53"/>
      <c r="AS31" s="15"/>
    </row>
    <row r="32" spans="1:45" s="11" customFormat="1" ht="34.950000000000003" customHeight="1" x14ac:dyDescent="0.5">
      <c r="A32" s="70"/>
      <c r="B32" s="7"/>
      <c r="C32" s="7"/>
      <c r="D32" s="7"/>
      <c r="E32" s="7"/>
      <c r="F32" s="7"/>
      <c r="G32" s="7"/>
      <c r="H32" s="7"/>
      <c r="I32" s="7"/>
      <c r="J32" s="7"/>
      <c r="K32" s="3"/>
      <c r="L32" s="3"/>
      <c r="M32" s="3"/>
      <c r="N32" s="3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2"/>
      <c r="AD32" s="52"/>
      <c r="AE32" s="52"/>
      <c r="AF32" s="52"/>
      <c r="AG32" s="7"/>
      <c r="AH32" s="7"/>
      <c r="AI32" s="7"/>
      <c r="AJ32" s="7"/>
      <c r="AK32" s="7"/>
      <c r="AL32" s="13" t="str">
        <f>$L$20</f>
        <v>Jorin Anderhub</v>
      </c>
      <c r="AM32" s="306">
        <v>11</v>
      </c>
      <c r="AN32" s="306">
        <v>11</v>
      </c>
      <c r="AO32" s="306">
        <v>11</v>
      </c>
      <c r="AP32" s="306"/>
      <c r="AQ32" s="306"/>
      <c r="AR32" s="308">
        <f>IF(AM32&gt;AM33,1,0)+IF(AN32&gt;AN33,1,0)+IF(AO32&gt;AO33,1,0)+IF(AP32&gt;AP33,1,0)+IF(AQ32&gt;AQ33,1,0)</f>
        <v>3</v>
      </c>
      <c r="AS32" s="15"/>
    </row>
    <row r="33" spans="1:45" ht="34.950000000000003" customHeight="1" thickBot="1" x14ac:dyDescent="0.55000000000000004">
      <c r="A33" s="54"/>
      <c r="B33" s="3"/>
      <c r="C33" s="3"/>
      <c r="D33" s="3"/>
      <c r="E33" s="3"/>
      <c r="F33" s="3"/>
      <c r="G33" s="3"/>
      <c r="H33" s="3"/>
      <c r="I33" s="3"/>
      <c r="J33" s="3"/>
      <c r="K33" s="434"/>
      <c r="L33" s="434"/>
      <c r="M33" s="434"/>
      <c r="N33" s="434"/>
      <c r="O33" s="434"/>
      <c r="P33" s="3"/>
      <c r="Q33" s="3"/>
      <c r="R33" s="434"/>
      <c r="S33" s="434"/>
      <c r="T33" s="434"/>
      <c r="U33" s="434"/>
      <c r="V33" s="434"/>
      <c r="W33" s="434"/>
      <c r="X33" s="434"/>
      <c r="Y33" s="434"/>
      <c r="Z33" s="52"/>
      <c r="AA33" s="54"/>
      <c r="AB33" s="53"/>
      <c r="AC33" s="435"/>
      <c r="AD33" s="436"/>
      <c r="AE33" s="436"/>
      <c r="AF33" s="436"/>
      <c r="AG33" s="436"/>
      <c r="AH33" s="55"/>
      <c r="AI33" s="55"/>
      <c r="AJ33" s="55"/>
      <c r="AK33" s="53"/>
      <c r="AL33" s="16" t="str">
        <f>$L$24</f>
        <v>Leo Flubacher</v>
      </c>
      <c r="AM33" s="307">
        <v>3</v>
      </c>
      <c r="AN33" s="307">
        <v>1</v>
      </c>
      <c r="AO33" s="307">
        <v>2</v>
      </c>
      <c r="AP33" s="307"/>
      <c r="AQ33" s="307"/>
      <c r="AR33" s="309">
        <f>IF(AM33&gt;AM32,1,0)+IF(AN33&gt;AN32,1,0)+IF(AO33&gt;AO32,1,0)+IF(AP33&gt;AP32,1,0)+IF(AQ33&gt;AQ32,1,0)</f>
        <v>0</v>
      </c>
      <c r="AS33" s="6"/>
    </row>
    <row r="34" spans="1:45" ht="34.950000000000003" customHeight="1" thickBot="1" x14ac:dyDescent="0.55000000000000004">
      <c r="A34" s="71"/>
      <c r="B34" s="56"/>
      <c r="C34" s="56"/>
      <c r="D34" s="56"/>
      <c r="E34" s="56"/>
      <c r="F34" s="56"/>
      <c r="G34" s="56"/>
      <c r="H34" s="56"/>
      <c r="I34" s="56"/>
      <c r="J34" s="56"/>
      <c r="K34" s="406" t="s">
        <v>34</v>
      </c>
      <c r="L34" s="407"/>
      <c r="M34" s="407"/>
      <c r="N34" s="407"/>
      <c r="O34" s="407"/>
      <c r="P34" s="407"/>
      <c r="Q34" s="56"/>
      <c r="R34" s="56"/>
      <c r="S34" s="56"/>
      <c r="T34" s="56"/>
      <c r="U34" s="56"/>
      <c r="V34" s="56"/>
      <c r="W34" s="56"/>
      <c r="X34" s="56"/>
      <c r="Y34" s="57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8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X6:Z8"/>
    <mergeCell ref="AA8:AC8"/>
    <mergeCell ref="K34:P34"/>
    <mergeCell ref="AP3:AP4"/>
    <mergeCell ref="AA15:AH15"/>
    <mergeCell ref="AA17:AH17"/>
    <mergeCell ref="L24:R24"/>
    <mergeCell ref="L6:N8"/>
    <mergeCell ref="O6:Q8"/>
    <mergeCell ref="AA16:AH16"/>
    <mergeCell ref="AA18:AH18"/>
    <mergeCell ref="R6:T8"/>
    <mergeCell ref="K33:O33"/>
    <mergeCell ref="R33:Y33"/>
    <mergeCell ref="AC33:AG33"/>
    <mergeCell ref="AA22:AH22"/>
    <mergeCell ref="L16:R16"/>
    <mergeCell ref="L18:R18"/>
    <mergeCell ref="L20:R20"/>
    <mergeCell ref="AA23:AH23"/>
    <mergeCell ref="AA24:AH24"/>
    <mergeCell ref="AA21:AH21"/>
    <mergeCell ref="AA19:AH19"/>
    <mergeCell ref="AA20:AH20"/>
    <mergeCell ref="L2:AL2"/>
    <mergeCell ref="L22:R2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topLeftCell="A19" zoomScale="60" workbookViewId="0">
      <selection activeCell="AO6" sqref="AO6"/>
    </sheetView>
  </sheetViews>
  <sheetFormatPr baseColWidth="10" defaultRowHeight="12.7" x14ac:dyDescent="0.4"/>
  <cols>
    <col min="1" max="1" width="5.64453125" customWidth="1"/>
    <col min="2" max="2" width="14.64453125" hidden="1" customWidth="1"/>
    <col min="3" max="3" width="6.64453125" hidden="1" customWidth="1"/>
    <col min="4" max="4" width="22.64453125" hidden="1" customWidth="1"/>
    <col min="5" max="7" width="6.64453125" hidden="1" customWidth="1"/>
    <col min="8" max="8" width="14.64453125" hidden="1" customWidth="1"/>
    <col min="9" max="9" width="6.64453125" hidden="1" customWidth="1"/>
    <col min="10" max="10" width="22.64453125" hidden="1" customWidth="1"/>
    <col min="11" max="11" width="22.64453125" customWidth="1"/>
    <col min="12" max="12" width="4.64453125" customWidth="1"/>
    <col min="13" max="13" width="1.64453125" customWidth="1"/>
    <col min="14" max="15" width="4.64453125" customWidth="1"/>
    <col min="16" max="16" width="1.64453125" customWidth="1"/>
    <col min="17" max="18" width="4.64453125" customWidth="1"/>
    <col min="19" max="19" width="1.64453125" customWidth="1"/>
    <col min="20" max="21" width="4.64453125" customWidth="1"/>
    <col min="22" max="22" width="1.64453125" customWidth="1"/>
    <col min="23" max="24" width="4.64453125" customWidth="1"/>
    <col min="25" max="25" width="1.64453125" customWidth="1"/>
    <col min="26" max="27" width="4.64453125" customWidth="1"/>
    <col min="28" max="28" width="1.64453125" customWidth="1"/>
    <col min="29" max="29" width="4.64453125" customWidth="1"/>
    <col min="30" max="30" width="6.64453125" customWidth="1"/>
    <col min="31" max="31" width="1.64453125" customWidth="1"/>
    <col min="32" max="32" width="6.64453125" customWidth="1"/>
    <col min="33" max="33" width="5.64453125" customWidth="1"/>
    <col min="34" max="34" width="1.64453125" customWidth="1"/>
    <col min="35" max="36" width="5.64453125" customWidth="1"/>
    <col min="37" max="37" width="1.64453125" customWidth="1"/>
    <col min="38" max="38" width="5.64453125" customWidth="1"/>
    <col min="39" max="39" width="7.64453125" customWidth="1"/>
    <col min="40" max="40" width="10.64453125" customWidth="1"/>
    <col min="41" max="41" width="27.64453125" customWidth="1"/>
    <col min="42" max="47" width="4.64453125" customWidth="1"/>
    <col min="48" max="48" width="8.64453125" customWidth="1"/>
    <col min="49" max="49" width="27.64453125" customWidth="1"/>
    <col min="50" max="56" width="4.64453125" customWidth="1"/>
  </cols>
  <sheetData>
    <row r="1" spans="1:56" ht="15" customHeight="1" x14ac:dyDescent="0.4">
      <c r="A1" s="5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56" ht="33" x14ac:dyDescent="0.4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89" t="s">
        <v>26</v>
      </c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1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228"/>
    </row>
    <row r="3" spans="1:56" ht="34.950000000000003" customHeight="1" x14ac:dyDescent="0.4">
      <c r="A3" s="5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2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228"/>
    </row>
    <row r="4" spans="1:56" ht="34.950000000000003" customHeight="1" x14ac:dyDescent="0.55000000000000004">
      <c r="A4" s="54"/>
      <c r="B4" s="3"/>
      <c r="C4" s="3"/>
      <c r="D4" s="3"/>
      <c r="E4" s="3"/>
      <c r="F4" s="3"/>
      <c r="G4" s="3"/>
      <c r="H4" s="3"/>
      <c r="I4" s="3"/>
      <c r="J4" s="3"/>
      <c r="K4" s="3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24"/>
      <c r="AP4" s="4"/>
      <c r="AQ4" s="4"/>
      <c r="AR4" s="4"/>
      <c r="AS4" s="4"/>
      <c r="AT4" s="4"/>
      <c r="AU4" s="5"/>
      <c r="AV4" s="5"/>
      <c r="AW4" s="5"/>
      <c r="AX4" s="5"/>
      <c r="AY4" s="5"/>
      <c r="AZ4" s="5"/>
      <c r="BA4" s="5"/>
      <c r="BB4" s="5"/>
      <c r="BC4" s="5"/>
      <c r="BD4" s="228"/>
    </row>
    <row r="5" spans="1:56" ht="34.950000000000003" customHeight="1" x14ac:dyDescent="0.4">
      <c r="A5" s="54"/>
      <c r="B5" s="3"/>
      <c r="C5" s="3"/>
      <c r="D5" s="3"/>
      <c r="E5" s="3"/>
      <c r="F5" s="3"/>
      <c r="G5" s="3"/>
      <c r="H5" s="3"/>
      <c r="I5" s="3"/>
      <c r="J5" s="3"/>
      <c r="K5" s="9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92" t="s">
        <v>1</v>
      </c>
      <c r="AQ5" s="392" t="s">
        <v>2</v>
      </c>
      <c r="AR5" s="392" t="s">
        <v>3</v>
      </c>
      <c r="AS5" s="392" t="s">
        <v>35</v>
      </c>
      <c r="AT5" s="392" t="s">
        <v>36</v>
      </c>
      <c r="AU5" s="392" t="s">
        <v>4</v>
      </c>
      <c r="AV5" s="167"/>
      <c r="AW5" s="3"/>
      <c r="AX5" s="392" t="s">
        <v>1</v>
      </c>
      <c r="AY5" s="392" t="s">
        <v>2</v>
      </c>
      <c r="AZ5" s="392" t="s">
        <v>3</v>
      </c>
      <c r="BA5" s="392" t="s">
        <v>35</v>
      </c>
      <c r="BB5" s="392" t="s">
        <v>36</v>
      </c>
      <c r="BC5" s="392" t="s">
        <v>4</v>
      </c>
      <c r="BD5" s="233"/>
    </row>
    <row r="6" spans="1:56" s="11" customFormat="1" ht="34.950000000000003" customHeight="1" x14ac:dyDescent="0.4">
      <c r="A6" s="70"/>
      <c r="B6" s="7"/>
      <c r="C6" s="7"/>
      <c r="D6" s="7"/>
      <c r="E6" s="7"/>
      <c r="F6" s="7"/>
      <c r="G6" s="7"/>
      <c r="H6" s="7"/>
      <c r="I6" s="7"/>
      <c r="J6" s="7"/>
      <c r="K6" s="9"/>
      <c r="L6" s="394">
        <f>$L$17</f>
        <v>1</v>
      </c>
      <c r="M6" s="395"/>
      <c r="N6" s="396"/>
      <c r="O6" s="394">
        <f>$L$19</f>
        <v>2</v>
      </c>
      <c r="P6" s="395"/>
      <c r="Q6" s="396"/>
      <c r="R6" s="394">
        <f>$L$21</f>
        <v>3</v>
      </c>
      <c r="S6" s="395"/>
      <c r="T6" s="396"/>
      <c r="U6" s="394">
        <f>$L$23</f>
        <v>4</v>
      </c>
      <c r="V6" s="395"/>
      <c r="W6" s="396"/>
      <c r="X6" s="454">
        <f>$L$25</f>
        <v>5</v>
      </c>
      <c r="Y6" s="455"/>
      <c r="Z6" s="456"/>
      <c r="AA6" s="394">
        <f>$L$27</f>
        <v>6</v>
      </c>
      <c r="AB6" s="395"/>
      <c r="AC6" s="396"/>
      <c r="AD6" s="7"/>
      <c r="AE6" s="7"/>
      <c r="AF6" s="8"/>
      <c r="AG6" s="8"/>
      <c r="AH6" s="8"/>
      <c r="AI6" s="3"/>
      <c r="AJ6" s="3"/>
      <c r="AK6" s="3"/>
      <c r="AL6" s="3"/>
      <c r="AM6" s="3"/>
      <c r="AN6" s="12"/>
      <c r="AO6" s="296" t="s">
        <v>37</v>
      </c>
      <c r="AP6" s="393"/>
      <c r="AQ6" s="393"/>
      <c r="AR6" s="393"/>
      <c r="AS6" s="393"/>
      <c r="AT6" s="393"/>
      <c r="AU6" s="393"/>
      <c r="AV6" s="234"/>
      <c r="AW6" s="3"/>
      <c r="AX6" s="393"/>
      <c r="AY6" s="393"/>
      <c r="AZ6" s="393"/>
      <c r="BA6" s="393"/>
      <c r="BB6" s="393"/>
      <c r="BC6" s="393"/>
      <c r="BD6" s="235"/>
    </row>
    <row r="7" spans="1:56" s="11" customFormat="1" ht="34.950000000000003" customHeight="1" x14ac:dyDescent="0.4">
      <c r="A7" s="70"/>
      <c r="B7" s="7"/>
      <c r="C7" s="7"/>
      <c r="D7" s="7"/>
      <c r="E7" s="7"/>
      <c r="F7" s="7"/>
      <c r="G7" s="7"/>
      <c r="H7" s="7"/>
      <c r="I7" s="7"/>
      <c r="J7" s="7"/>
      <c r="K7" s="3"/>
      <c r="L7" s="397"/>
      <c r="M7" s="398"/>
      <c r="N7" s="399"/>
      <c r="O7" s="397"/>
      <c r="P7" s="398"/>
      <c r="Q7" s="399"/>
      <c r="R7" s="397"/>
      <c r="S7" s="398"/>
      <c r="T7" s="399"/>
      <c r="U7" s="397"/>
      <c r="V7" s="398"/>
      <c r="W7" s="399"/>
      <c r="X7" s="457"/>
      <c r="Y7" s="458"/>
      <c r="Z7" s="459"/>
      <c r="AA7" s="397"/>
      <c r="AB7" s="398"/>
      <c r="AC7" s="399"/>
      <c r="AD7" s="7"/>
      <c r="AE7" s="7"/>
      <c r="AF7" s="8"/>
      <c r="AG7" s="8"/>
      <c r="AH7" s="8"/>
      <c r="AI7" s="8"/>
      <c r="AJ7" s="7"/>
      <c r="AK7" s="7"/>
      <c r="AL7" s="7"/>
      <c r="AM7" s="7"/>
      <c r="AN7" s="12"/>
      <c r="AO7" s="13">
        <f>$L$17</f>
        <v>1</v>
      </c>
      <c r="AP7" s="306"/>
      <c r="AQ7" s="306"/>
      <c r="AR7" s="306"/>
      <c r="AS7" s="306"/>
      <c r="AT7" s="306"/>
      <c r="AU7" s="308">
        <f>IF(AP7&gt;AP8,1,0)+IF(AQ7&gt;AQ8,1,0)+IF(AR7&gt;AR8,1,0)+IF(AS7&gt;AS8,1,0)+IF(AT7&gt;AT8,1,0)</f>
        <v>0</v>
      </c>
      <c r="AV7" s="53"/>
      <c r="AW7" s="13">
        <f>$L$23</f>
        <v>4</v>
      </c>
      <c r="AX7" s="306"/>
      <c r="AY7" s="306"/>
      <c r="AZ7" s="306"/>
      <c r="BA7" s="306"/>
      <c r="BB7" s="306"/>
      <c r="BC7" s="308">
        <f>IF(AX7&gt;AX8,1,0)+IF(AY7&gt;AY8,1,0)+IF(AZ7&gt;AZ8,1,0)+IF(BA7&gt;BA8,1,0)+IF(BB7&gt;BB8,1,0)</f>
        <v>0</v>
      </c>
      <c r="BD7" s="237"/>
    </row>
    <row r="8" spans="1:56" s="11" customFormat="1" ht="34.950000000000003" customHeight="1" thickBot="1" x14ac:dyDescent="0.45">
      <c r="A8" s="70"/>
      <c r="B8" s="17" t="s">
        <v>5</v>
      </c>
      <c r="C8" s="17"/>
      <c r="D8" s="17"/>
      <c r="E8" s="17"/>
      <c r="F8" s="17"/>
      <c r="G8" s="17"/>
      <c r="H8" s="17"/>
      <c r="I8" s="17"/>
      <c r="J8" s="18"/>
      <c r="K8" s="3"/>
      <c r="L8" s="440"/>
      <c r="M8" s="441"/>
      <c r="N8" s="442"/>
      <c r="O8" s="440"/>
      <c r="P8" s="441"/>
      <c r="Q8" s="442"/>
      <c r="R8" s="440"/>
      <c r="S8" s="441"/>
      <c r="T8" s="442"/>
      <c r="U8" s="440"/>
      <c r="V8" s="441"/>
      <c r="W8" s="442"/>
      <c r="X8" s="460"/>
      <c r="Y8" s="461"/>
      <c r="Z8" s="462"/>
      <c r="AA8" s="440"/>
      <c r="AB8" s="441"/>
      <c r="AC8" s="442"/>
      <c r="AD8" s="411" t="s">
        <v>6</v>
      </c>
      <c r="AE8" s="412"/>
      <c r="AF8" s="412"/>
      <c r="AG8" s="400" t="s">
        <v>4</v>
      </c>
      <c r="AH8" s="401"/>
      <c r="AI8" s="402"/>
      <c r="AJ8" s="403" t="s">
        <v>7</v>
      </c>
      <c r="AK8" s="404"/>
      <c r="AL8" s="405"/>
      <c r="AM8" s="19" t="s">
        <v>8</v>
      </c>
      <c r="AN8" s="3"/>
      <c r="AO8" s="16">
        <f>$L$19</f>
        <v>2</v>
      </c>
      <c r="AP8" s="307"/>
      <c r="AQ8" s="307"/>
      <c r="AR8" s="307"/>
      <c r="AS8" s="307"/>
      <c r="AT8" s="307"/>
      <c r="AU8" s="309">
        <f>IF(AP8&gt;AP7,1,0)+IF(AQ8&gt;AQ7,1,0)+IF(AR8&gt;AR7,1,0)+IF(AS8&gt;AS7,1,0)+IF(AT8&gt;AT7,1,0)</f>
        <v>0</v>
      </c>
      <c r="AV8" s="53"/>
      <c r="AW8" s="16">
        <f>$L$25</f>
        <v>5</v>
      </c>
      <c r="AX8" s="307"/>
      <c r="AY8" s="307"/>
      <c r="AZ8" s="307"/>
      <c r="BA8" s="307"/>
      <c r="BB8" s="307"/>
      <c r="BC8" s="309">
        <f>IF(AX8&gt;AX7,1,0)+IF(AY8&gt;AY7,1,0)+IF(AZ8&gt;AZ7,1,0)+IF(BA8&gt;BA7,1,0)+IF(BB8&gt;BB7,1,0)</f>
        <v>0</v>
      </c>
      <c r="BD8" s="237"/>
    </row>
    <row r="9" spans="1:56" s="11" customFormat="1" ht="34.950000000000003" customHeight="1" thickTop="1" x14ac:dyDescent="0.4">
      <c r="A9" s="70"/>
      <c r="B9" s="59">
        <f t="shared" ref="B9:B14" si="0">IF(K9="","-",RANK(G9,$G$9:$G$14,0)+RANK(F9,$F$9:$F$14,0)%+RANK(E9,$E$9:$E$14,0)%%+ROW()%%%)</f>
        <v>1.0101089999999999</v>
      </c>
      <c r="C9" s="60">
        <f t="shared" ref="C9:C14" si="1">IF(B9="","",RANK(B9,$B$9:$B$14,1))</f>
        <v>1</v>
      </c>
      <c r="D9" s="61">
        <f>$L$17</f>
        <v>1</v>
      </c>
      <c r="E9" s="62">
        <f t="shared" ref="E9:E14" si="2">SUM(AD9-AF9)</f>
        <v>0</v>
      </c>
      <c r="F9" s="62">
        <f t="shared" ref="F9:F14" si="3">SUM(AG9-AI9)</f>
        <v>0</v>
      </c>
      <c r="G9" s="63">
        <f t="shared" ref="G9:G14" si="4">SUM(AJ9-AL9)</f>
        <v>0</v>
      </c>
      <c r="H9" s="64">
        <f>SMALL($B$9:$B$14,1)</f>
        <v>1.0101089999999999</v>
      </c>
      <c r="I9" s="60">
        <f t="shared" ref="I9:I14" si="5">IF(H9="","",RANK(H9,$H$9:$H$14,1))</f>
        <v>1</v>
      </c>
      <c r="J9" s="75">
        <f t="shared" ref="J9:J14" si="6">INDEX($D$9:$D$14,MATCH(H9,$B$9:$B$14,0),1)</f>
        <v>1</v>
      </c>
      <c r="K9" s="14">
        <f>$L$17</f>
        <v>1</v>
      </c>
      <c r="L9" s="89"/>
      <c r="M9" s="89"/>
      <c r="N9" s="90"/>
      <c r="O9" s="91" t="str">
        <f>IF($AU$7+$AU$8&gt;0,$AU$7,"")</f>
        <v/>
      </c>
      <c r="P9" s="92" t="s">
        <v>9</v>
      </c>
      <c r="Q9" s="93" t="str">
        <f>IF($AU$7+$AU$8&gt;0,$AU$8,"")</f>
        <v/>
      </c>
      <c r="R9" s="24" t="str">
        <f>IF($AU$25+$AU$26&gt;0,$AU$25,"")</f>
        <v/>
      </c>
      <c r="S9" s="25" t="s">
        <v>9</v>
      </c>
      <c r="T9" s="27" t="str">
        <f>IF($AU$25+$AU$26&gt;0,$AU$26,"")</f>
        <v/>
      </c>
      <c r="U9" s="24" t="str">
        <f>IF($BC$13+$BC$14&gt;0,$BC$13,"")</f>
        <v/>
      </c>
      <c r="V9" s="103" t="s">
        <v>9</v>
      </c>
      <c r="W9" s="27" t="str">
        <f>IF($BC$13+$BC$14&gt;0,$BC$14,"")</f>
        <v/>
      </c>
      <c r="X9" s="24" t="str">
        <f>IF($AU$19+$AU$20&gt;0,$AU$19,"")</f>
        <v/>
      </c>
      <c r="Y9" s="103" t="s">
        <v>9</v>
      </c>
      <c r="Z9" s="27" t="str">
        <f>IF($AU$19+$AU$20&gt;0,$AU$20,"")</f>
        <v/>
      </c>
      <c r="AA9" s="24" t="str">
        <f>IF($BC$19+$BC$20&gt;0,$BC$19,"")</f>
        <v/>
      </c>
      <c r="AB9" s="25" t="s">
        <v>9</v>
      </c>
      <c r="AC9" s="28" t="str">
        <f>IF($BC$19+$BC$20&gt;0,$BC$20,"")</f>
        <v/>
      </c>
      <c r="AD9" s="310">
        <f>SUM(AP7:AT7)+SUM(AP19:AT19)+SUM(AP25:AT25)+SUM(AX13:BB13)+SUM(AX19:BB19)</f>
        <v>0</v>
      </c>
      <c r="AE9" s="311" t="s">
        <v>9</v>
      </c>
      <c r="AF9" s="312">
        <f>SUM(AP8:AT8)+SUM(AP20:AT20)+SUM(AP26:AT26)+SUM(AX14:BB14)+SUM(AX20:BB20)</f>
        <v>0</v>
      </c>
      <c r="AG9" s="313">
        <f>SUM($O$9,$R$9,$U$9,$X$9,$AA$9)</f>
        <v>0</v>
      </c>
      <c r="AH9" s="311" t="s">
        <v>9</v>
      </c>
      <c r="AI9" s="344">
        <f>SUM($Q$9,$T$9,$W$9,$Z$9,$AC$9)</f>
        <v>0</v>
      </c>
      <c r="AJ9" s="315">
        <f>IF($O$9&gt;$Q$9,1,0)+IF($R$9&gt;$T$9,1,0)+IF($U$9&gt;$W$9,1,0)+IF($X$9&gt;$Z$9,1,0)+IF($AA$9&gt;$AC$9,1,0)</f>
        <v>0</v>
      </c>
      <c r="AK9" s="316" t="s">
        <v>9</v>
      </c>
      <c r="AL9" s="312">
        <f>IF($Q$9&gt;$O$9,1,0)+IF($T$9&gt;$R$9,1,0)+IF($W$9&gt;$U$9,1,0)+IF($Z$9&gt;$X$9,1,0)+IF($AC$9&gt;$AA$9,1,0)</f>
        <v>0</v>
      </c>
      <c r="AM9" s="72">
        <f t="shared" ref="AM9:AM14" si="7">IF(B9="","",RANK(B9,$B$9:$B$14,1))</f>
        <v>1</v>
      </c>
      <c r="AN9" s="12"/>
      <c r="AO9" s="3"/>
      <c r="AP9" s="3"/>
      <c r="AQ9" s="3"/>
      <c r="AR9" s="3"/>
      <c r="AS9" s="3"/>
      <c r="AT9" s="3"/>
      <c r="AU9" s="3"/>
      <c r="AV9" s="3"/>
      <c r="AW9" s="296" t="s">
        <v>44</v>
      </c>
      <c r="AX9" s="3"/>
      <c r="AY9" s="3"/>
      <c r="AZ9" s="3"/>
      <c r="BA9" s="3"/>
      <c r="BB9" s="3"/>
      <c r="BC9" s="3"/>
      <c r="BD9" s="6"/>
    </row>
    <row r="10" spans="1:56" s="11" customFormat="1" ht="34.950000000000003" customHeight="1" x14ac:dyDescent="0.4">
      <c r="A10" s="70"/>
      <c r="B10" s="59">
        <f t="shared" si="0"/>
        <v>1.0101100000000001</v>
      </c>
      <c r="C10" s="60">
        <f t="shared" si="1"/>
        <v>2</v>
      </c>
      <c r="D10" s="61">
        <f>$L$19</f>
        <v>2</v>
      </c>
      <c r="E10" s="62">
        <f t="shared" si="2"/>
        <v>0</v>
      </c>
      <c r="F10" s="62">
        <f t="shared" si="3"/>
        <v>0</v>
      </c>
      <c r="G10" s="63">
        <f t="shared" si="4"/>
        <v>0</v>
      </c>
      <c r="H10" s="64">
        <f>SMALL($B$9:$B$14,2)</f>
        <v>1.0101100000000001</v>
      </c>
      <c r="I10" s="60">
        <f t="shared" si="5"/>
        <v>2</v>
      </c>
      <c r="J10" s="75">
        <f t="shared" si="6"/>
        <v>2</v>
      </c>
      <c r="K10" s="14">
        <f>$L$19</f>
        <v>2</v>
      </c>
      <c r="L10" s="30" t="str">
        <f>IF($AU$7+$AU$8&gt;0,$AU$8,"")</f>
        <v/>
      </c>
      <c r="M10" s="31" t="s">
        <v>9</v>
      </c>
      <c r="N10" s="32" t="str">
        <f>IF($AU$7+$AU$8&gt;0,$AU$7,"")</f>
        <v/>
      </c>
      <c r="O10" s="37"/>
      <c r="P10" s="38"/>
      <c r="Q10" s="39"/>
      <c r="R10" s="34" t="str">
        <f>IF($AU$16+$AU$17&gt;0,$AU$16,"")</f>
        <v/>
      </c>
      <c r="S10" s="31" t="s">
        <v>9</v>
      </c>
      <c r="T10" s="32" t="str">
        <f>IF($AU$16+$AU$17&gt;0,$AU$17,"")</f>
        <v/>
      </c>
      <c r="U10" s="34" t="str">
        <f>IF($BC$22+$BC$23&gt;0,$BC$22,"")</f>
        <v/>
      </c>
      <c r="V10" s="86" t="s">
        <v>9</v>
      </c>
      <c r="W10" s="32" t="str">
        <f>IF($BC$22+$BC$23&gt;0,$BC$23,"")</f>
        <v/>
      </c>
      <c r="X10" s="34" t="str">
        <f>IF($BC$16+$BC$17&gt;0,$BC$16,"")</f>
        <v/>
      </c>
      <c r="Y10" s="86" t="s">
        <v>9</v>
      </c>
      <c r="Z10" s="32" t="str">
        <f>IF($BC$16+$BC$17&gt;0,$BC$17,"")</f>
        <v/>
      </c>
      <c r="AA10" s="34" t="str">
        <f>IF($AU$28+$AU$29&gt;0,$AU$28,"")</f>
        <v/>
      </c>
      <c r="AB10" s="31" t="s">
        <v>9</v>
      </c>
      <c r="AC10" s="35" t="str">
        <f>IF($AU$28+$AU$29&gt;0,$AU$29,"")</f>
        <v/>
      </c>
      <c r="AD10" s="318">
        <f>SUM(AP8:AT8)+SUM(AP16:AT16)+SUM(AP28:AT28)+SUM(AX16:BB16)+SUM(AX22:BB22)</f>
        <v>0</v>
      </c>
      <c r="AE10" s="319" t="s">
        <v>9</v>
      </c>
      <c r="AF10" s="320">
        <f>SUM(AP7:AT7)+SUM(AP17:AT17)+SUM(AP29:AT29)+SUM(AX17:BB17)+SUM(AX23:BB23)</f>
        <v>0</v>
      </c>
      <c r="AG10" s="321">
        <f>SUM($L$10,$R$10,$U$10,$X$10,$AA$10)</f>
        <v>0</v>
      </c>
      <c r="AH10" s="319" t="s">
        <v>9</v>
      </c>
      <c r="AI10" s="345">
        <f>SUM($N$10,$T$10,$W$10,$Z$10,$AC$10)</f>
        <v>0</v>
      </c>
      <c r="AJ10" s="324">
        <f>IF($L$10&gt;$N$10,1,0)+IF($R$10&gt;$T$10,1,0)+IF($U$10&gt;$W$10,1,0)+IF($X$10&gt;$Z$10,1,0)+IF($AA$10&gt;$AC$10,1,0)</f>
        <v>0</v>
      </c>
      <c r="AK10" s="325" t="s">
        <v>9</v>
      </c>
      <c r="AL10" s="320">
        <f>IF($N$10&gt;$L$10,1,0)+IF($T$10&gt;$R$10,1,0)+IF($W$10&gt;$U$10,1,0)+IF($Z$10&gt;$X$10,1,0)+IF($AC$10&gt;$AA$10,1,0)</f>
        <v>0</v>
      </c>
      <c r="AM10" s="73">
        <f t="shared" si="7"/>
        <v>2</v>
      </c>
      <c r="AN10" s="7"/>
      <c r="AO10" s="29">
        <f>$L$21</f>
        <v>3</v>
      </c>
      <c r="AP10" s="306"/>
      <c r="AQ10" s="306"/>
      <c r="AR10" s="306"/>
      <c r="AS10" s="306"/>
      <c r="AT10" s="306"/>
      <c r="AU10" s="308">
        <f>IF(AP10&gt;AP11,1,0)+IF(AQ10&gt;AQ11,1,0)+IF(AR10&gt;AR11,1,0)+IF(AS10&gt;AS11,1,0)+IF(AT10&gt;AT11,1,0)</f>
        <v>0</v>
      </c>
      <c r="AV10" s="53"/>
      <c r="AW10" s="29">
        <f>$L$21</f>
        <v>3</v>
      </c>
      <c r="AX10" s="306"/>
      <c r="AY10" s="306"/>
      <c r="AZ10" s="306"/>
      <c r="BA10" s="306"/>
      <c r="BB10" s="306"/>
      <c r="BC10" s="308">
        <f>IF(AX10&gt;AX11,1,0)+IF(AY10&gt;AY11,1,0)+IF(AZ10&gt;AZ11,1,0)+IF(BA10&gt;BA11,1,0)+IF(BB10&gt;BB11,1,0)</f>
        <v>0</v>
      </c>
      <c r="BD10" s="237"/>
    </row>
    <row r="11" spans="1:56" s="11" customFormat="1" ht="34.950000000000003" customHeight="1" thickBot="1" x14ac:dyDescent="0.45">
      <c r="A11" s="70"/>
      <c r="B11" s="59">
        <f t="shared" si="0"/>
        <v>1.010111</v>
      </c>
      <c r="C11" s="60">
        <f t="shared" si="1"/>
        <v>3</v>
      </c>
      <c r="D11" s="61">
        <f>$L$21</f>
        <v>3</v>
      </c>
      <c r="E11" s="62">
        <f t="shared" si="2"/>
        <v>0</v>
      </c>
      <c r="F11" s="62">
        <f t="shared" si="3"/>
        <v>0</v>
      </c>
      <c r="G11" s="63">
        <f t="shared" si="4"/>
        <v>0</v>
      </c>
      <c r="H11" s="64">
        <f>SMALL($B$9:$B$14,3)</f>
        <v>1.010111</v>
      </c>
      <c r="I11" s="60">
        <f t="shared" si="5"/>
        <v>3</v>
      </c>
      <c r="J11" s="75">
        <f t="shared" si="6"/>
        <v>3</v>
      </c>
      <c r="K11" s="14">
        <f>$L$21</f>
        <v>3</v>
      </c>
      <c r="L11" s="30" t="str">
        <f>IF($AU$25+$AU$26&gt;0,$AU$26,"")</f>
        <v/>
      </c>
      <c r="M11" s="31" t="s">
        <v>9</v>
      </c>
      <c r="N11" s="32" t="str">
        <f>IF($AU$25+$AU$26&gt;0,$AU$25,"")</f>
        <v/>
      </c>
      <c r="O11" s="34" t="str">
        <f>IF($AU$16+$AU$17&gt;0,$AU$17,"")</f>
        <v/>
      </c>
      <c r="P11" s="31" t="s">
        <v>9</v>
      </c>
      <c r="Q11" s="32" t="str">
        <f>IF($AU$16+$AU$17&gt;0,$AU$16,"")</f>
        <v/>
      </c>
      <c r="R11" s="37"/>
      <c r="S11" s="38"/>
      <c r="T11" s="39"/>
      <c r="U11" s="34" t="str">
        <f>IF($AU$10+$AU$11&gt;0,$AU$10,"")</f>
        <v/>
      </c>
      <c r="V11" s="31" t="s">
        <v>9</v>
      </c>
      <c r="W11" s="32" t="str">
        <f>IF($AU$10+$AU$11&gt;0,$AU$11,"")</f>
        <v/>
      </c>
      <c r="X11" s="34" t="str">
        <f>IF($BC$25+$BC$26&gt;0,$BC$25,"")</f>
        <v/>
      </c>
      <c r="Y11" s="86" t="s">
        <v>9</v>
      </c>
      <c r="Z11" s="32" t="str">
        <f>IF($BC$25+$BC$26&gt;0,$BC$26,"")</f>
        <v/>
      </c>
      <c r="AA11" s="34" t="str">
        <f>IF($BC$10+$BC$11&gt;0,$BC$10,"")</f>
        <v/>
      </c>
      <c r="AB11" s="31" t="s">
        <v>9</v>
      </c>
      <c r="AC11" s="35" t="str">
        <f>IF($BC$10+$BC$11&gt;0,$BC$11,"")</f>
        <v/>
      </c>
      <c r="AD11" s="318">
        <f>SUM(AP10:AT10)+SUM(AP17:AT17)+SUM(AP26:AT26)+SUM(AX10:BB10)+SUM(AX25:BB25)</f>
        <v>0</v>
      </c>
      <c r="AE11" s="319" t="s">
        <v>9</v>
      </c>
      <c r="AF11" s="320">
        <f>SUM(AP11:AT11)+SUM(AP16:AT16)+SUM(AP25:AT25)+SUM(AX11:BB11)+SUM(AX26:BB26)</f>
        <v>0</v>
      </c>
      <c r="AG11" s="321">
        <f>SUM($L$11,$O$11,$U$11,$X$11,$AA$11)</f>
        <v>0</v>
      </c>
      <c r="AH11" s="319" t="s">
        <v>9</v>
      </c>
      <c r="AI11" s="345">
        <f>SUM($N$11,$Q$11,$W$11,$Z$11,$AC$11)</f>
        <v>0</v>
      </c>
      <c r="AJ11" s="324">
        <f>IF($L$11&gt;$N$11,1,0)+IF($O$11&gt;$Q$11,1,0)+IF($U$11&gt;$W$11,1,0)+IF($X$11&gt;$Z$11,1,0)+IF($AA$11&gt;$AC$11,1,0)</f>
        <v>0</v>
      </c>
      <c r="AK11" s="325" t="s">
        <v>9</v>
      </c>
      <c r="AL11" s="320">
        <f>IF($N$11&gt;$L$11,1,0)+IF($Q$11&gt;$O$11,1,0)+IF($W$11&gt;$U$11,1,0)+IF($Z$11&gt;$X$11,1,0)+IF($AC$11&gt;$AA$11,1,0)</f>
        <v>0</v>
      </c>
      <c r="AM11" s="73">
        <f t="shared" si="7"/>
        <v>3</v>
      </c>
      <c r="AN11" s="12"/>
      <c r="AO11" s="16">
        <f>$L$23</f>
        <v>4</v>
      </c>
      <c r="AP11" s="307"/>
      <c r="AQ11" s="307"/>
      <c r="AR11" s="307"/>
      <c r="AS11" s="307"/>
      <c r="AT11" s="307"/>
      <c r="AU11" s="309">
        <f>IF(AP11&gt;AP10,1,0)+IF(AQ11&gt;AQ10,1,0)+IF(AR11&gt;AR10,1,0)+IF(AS11&gt;AS10,1,0)+IF(AT11&gt;AT10,1,0)</f>
        <v>0</v>
      </c>
      <c r="AV11" s="53"/>
      <c r="AW11" s="16">
        <f>$L$27</f>
        <v>6</v>
      </c>
      <c r="AX11" s="307"/>
      <c r="AY11" s="307"/>
      <c r="AZ11" s="307"/>
      <c r="BA11" s="307"/>
      <c r="BB11" s="307"/>
      <c r="BC11" s="309">
        <f>IF(AX11&gt;AX10,1,0)+IF(AY11&gt;AY10,1,0)+IF(AZ11&gt;AZ10,1,0)+IF(BA11&gt;BA10,1,0)+IF(BB11&gt;BB10,1,0)</f>
        <v>0</v>
      </c>
      <c r="BD11" s="237"/>
    </row>
    <row r="12" spans="1:56" s="11" customFormat="1" ht="34.950000000000003" customHeight="1" x14ac:dyDescent="0.4">
      <c r="A12" s="70"/>
      <c r="B12" s="59">
        <f t="shared" si="0"/>
        <v>1.0101119999999999</v>
      </c>
      <c r="C12" s="60">
        <f t="shared" si="1"/>
        <v>4</v>
      </c>
      <c r="D12" s="61">
        <f>$L$23</f>
        <v>4</v>
      </c>
      <c r="E12" s="62">
        <f t="shared" si="2"/>
        <v>0</v>
      </c>
      <c r="F12" s="62">
        <f t="shared" si="3"/>
        <v>0</v>
      </c>
      <c r="G12" s="63">
        <f t="shared" si="4"/>
        <v>0</v>
      </c>
      <c r="H12" s="64">
        <f>SMALL($B$9:$B$14,4)</f>
        <v>1.0101119999999999</v>
      </c>
      <c r="I12" s="60">
        <f t="shared" si="5"/>
        <v>4</v>
      </c>
      <c r="J12" s="75">
        <f t="shared" si="6"/>
        <v>4</v>
      </c>
      <c r="K12" s="14">
        <f>$L$23</f>
        <v>4</v>
      </c>
      <c r="L12" s="30" t="str">
        <f>IF($BC$13+$BC$14&gt;0,$BC$14,"")</f>
        <v/>
      </c>
      <c r="M12" s="31" t="s">
        <v>9</v>
      </c>
      <c r="N12" s="32" t="str">
        <f>IF($BC$13+$BC$14&gt;0,$BC$13,"")</f>
        <v/>
      </c>
      <c r="O12" s="34" t="str">
        <f>IF($BC$22+$BC$23&gt;0,$BC$23,"")</f>
        <v/>
      </c>
      <c r="P12" s="31" t="s">
        <v>9</v>
      </c>
      <c r="Q12" s="32" t="str">
        <f>IF($BC$22+$BC$23&gt;0,$BC$22,"")</f>
        <v/>
      </c>
      <c r="R12" s="34" t="str">
        <f>IF($AU$10+$AU$11&gt;0,$AU$11,"")</f>
        <v/>
      </c>
      <c r="S12" s="31" t="s">
        <v>9</v>
      </c>
      <c r="T12" s="32" t="str">
        <f>IF($AU$10+$AU$11&gt;0,$AU$10,"")</f>
        <v/>
      </c>
      <c r="U12" s="37"/>
      <c r="V12" s="38"/>
      <c r="W12" s="39"/>
      <c r="X12" s="34" t="str">
        <f>IF($BC$7+$BC$8&gt;0,$BC$7,"")</f>
        <v/>
      </c>
      <c r="Y12" s="31" t="s">
        <v>9</v>
      </c>
      <c r="Z12" s="32" t="str">
        <f>IF($BC$7+$BC$8&gt;0,$BC$8,"")</f>
        <v/>
      </c>
      <c r="AA12" s="34" t="str">
        <f>IF($AU$22+$AU$23&gt;0,$AU$22,"")</f>
        <v/>
      </c>
      <c r="AB12" s="31" t="s">
        <v>9</v>
      </c>
      <c r="AC12" s="35" t="str">
        <f>IF($AU$22+$AU$23&gt;0,$AU$23,"")</f>
        <v/>
      </c>
      <c r="AD12" s="318">
        <f>SUM(AP11:AT11)+SUM(AP22:AT22)+SUM(AX7:BB7)+SUM(AX14:BB14)+SUM(AX23:BB23)</f>
        <v>0</v>
      </c>
      <c r="AE12" s="319" t="s">
        <v>9</v>
      </c>
      <c r="AF12" s="320">
        <f>SUM(AP10:AT10)+SUM(AP23:AT23)+SUM(AX8:BB8)+SUM(AX13:BB13)+SUM(AX22:BB22)</f>
        <v>0</v>
      </c>
      <c r="AG12" s="321">
        <f>SUM($L$12,$O$12,$R$12,$X$12,$AA$12)</f>
        <v>0</v>
      </c>
      <c r="AH12" s="319" t="s">
        <v>9</v>
      </c>
      <c r="AI12" s="345">
        <f>SUM($N$12,$Q$12,$T$12,$Z$12,$AC$12)</f>
        <v>0</v>
      </c>
      <c r="AJ12" s="324">
        <f>IF($L$12&gt;$N$12,1,0)+IF($O$12&gt;$Q$12,1,0)+IF($R$12&gt;$T$12,1,0)+IF($X$12&gt;$Z$12,1,0)+IF($AA$12&gt;$AC$12,1,0)</f>
        <v>0</v>
      </c>
      <c r="AK12" s="325" t="s">
        <v>9</v>
      </c>
      <c r="AL12" s="320">
        <f>IF($N$12&gt;$L$12,1,0)+IF($Q$12&gt;$O$12,1,0)+IF($T$12&gt;$R$12,1,0)+IF($Z$12&gt;$X$12,1,0)+IF($AC$12&gt;$AA$12,1,0)</f>
        <v>0</v>
      </c>
      <c r="AM12" s="73">
        <f t="shared" si="7"/>
        <v>4</v>
      </c>
      <c r="AN12" s="12"/>
      <c r="AO12" s="12"/>
      <c r="AP12" s="12"/>
      <c r="AQ12" s="12"/>
      <c r="AR12" s="12"/>
      <c r="AS12" s="12"/>
      <c r="AT12" s="12"/>
      <c r="AU12" s="40"/>
      <c r="AV12" s="40"/>
      <c r="AW12" s="12"/>
      <c r="AX12" s="12"/>
      <c r="AY12" s="12"/>
      <c r="AZ12" s="12"/>
      <c r="BA12" s="12"/>
      <c r="BB12" s="12"/>
      <c r="BC12" s="40"/>
      <c r="BD12" s="236"/>
    </row>
    <row r="13" spans="1:56" s="11" customFormat="1" ht="34.950000000000003" customHeight="1" x14ac:dyDescent="0.4">
      <c r="A13" s="70"/>
      <c r="B13" s="59">
        <f t="shared" si="0"/>
        <v>1.010113</v>
      </c>
      <c r="C13" s="60">
        <f t="shared" si="1"/>
        <v>5</v>
      </c>
      <c r="D13" s="61">
        <f>$L$25</f>
        <v>5</v>
      </c>
      <c r="E13" s="62">
        <f t="shared" si="2"/>
        <v>0</v>
      </c>
      <c r="F13" s="62">
        <f t="shared" si="3"/>
        <v>0</v>
      </c>
      <c r="G13" s="63">
        <f t="shared" si="4"/>
        <v>0</v>
      </c>
      <c r="H13" s="64">
        <f>SMALL($B$9:$B$14,5)</f>
        <v>1.010113</v>
      </c>
      <c r="I13" s="60">
        <f t="shared" si="5"/>
        <v>5</v>
      </c>
      <c r="J13" s="75">
        <f t="shared" si="6"/>
        <v>5</v>
      </c>
      <c r="K13" s="14">
        <f>$L$25</f>
        <v>5</v>
      </c>
      <c r="L13" s="30" t="str">
        <f>IF($AU$19+$AU$20&gt;0,$AU$20,"")</f>
        <v/>
      </c>
      <c r="M13" s="31" t="s">
        <v>9</v>
      </c>
      <c r="N13" s="32" t="str">
        <f>IF($AU$19+$AU$20&gt;0,$AU$19,"")</f>
        <v/>
      </c>
      <c r="O13" s="34" t="str">
        <f>IF($BC$16+$BC$17&gt;0,$BC$17,"")</f>
        <v/>
      </c>
      <c r="P13" s="31" t="s">
        <v>9</v>
      </c>
      <c r="Q13" s="32" t="str">
        <f>IF($BC$16+$BC$17&gt;0,$BC$16,"")</f>
        <v/>
      </c>
      <c r="R13" s="34" t="str">
        <f>IF($BC$25+$BC$26&gt;0,$BC$26,"")</f>
        <v/>
      </c>
      <c r="S13" s="31" t="s">
        <v>9</v>
      </c>
      <c r="T13" s="32" t="str">
        <f>IF($BC$25+$BC$26&gt;0,$BC$25,"")</f>
        <v/>
      </c>
      <c r="U13" s="34" t="str">
        <f>IF($BC$7+$BC$8&gt;0,$BC$8,"")</f>
        <v/>
      </c>
      <c r="V13" s="31" t="s">
        <v>9</v>
      </c>
      <c r="W13" s="32" t="str">
        <f>IF($BC$7+$BC$8&gt;0,$BC$7,"")</f>
        <v/>
      </c>
      <c r="X13" s="37"/>
      <c r="Y13" s="38"/>
      <c r="Z13" s="39"/>
      <c r="AA13" s="34" t="str">
        <f>IF($AU$13+$AU$14&gt;0,$AU$13,"")</f>
        <v/>
      </c>
      <c r="AB13" s="31" t="s">
        <v>9</v>
      </c>
      <c r="AC13" s="35" t="str">
        <f>IF($AU$13+$AU$14&gt;0,$AU$14,"")</f>
        <v/>
      </c>
      <c r="AD13" s="318">
        <f>SUM(AP13:AT13)+SUM(AP20:AT20)+SUM(AX8:BB8)+SUM(AX17:BB17)+SUM(AX26:BB26)</f>
        <v>0</v>
      </c>
      <c r="AE13" s="319" t="s">
        <v>9</v>
      </c>
      <c r="AF13" s="320">
        <f>SUM(AP14:AT14)+SUM(AP19:AT19)+SUM(AX7:BB7)+SUM(AX16:BB16)+SUM(AX25:BB25)</f>
        <v>0</v>
      </c>
      <c r="AG13" s="321">
        <f>SUM($L$13,$O$13,$R$13,$U$13,$AA$13)</f>
        <v>0</v>
      </c>
      <c r="AH13" s="319" t="s">
        <v>9</v>
      </c>
      <c r="AI13" s="345">
        <f>SUM($N$13,$Q$13,$T$13,$W$13,$AC$13)</f>
        <v>0</v>
      </c>
      <c r="AJ13" s="324">
        <f>IF($L$13&gt;$N$13,1,0)+IF($O$13&gt;$Q$13,1,0)+IF($R$13&gt;$T$13,1,0)+IF($U$13&gt;$W$13,1,0)+IF($AA$13&gt;$AC$13,1,0)</f>
        <v>0</v>
      </c>
      <c r="AK13" s="325" t="s">
        <v>9</v>
      </c>
      <c r="AL13" s="320">
        <f>IF($N$13&gt;$L$13,1,0)+IF($Q$13&gt;$O$13,1,0)+IF($T$13&gt;$R$13,1,0)+IF($W$13&gt;$U$13,1,0)+IF($AC$13&gt;$AA$13,1,0)</f>
        <v>0</v>
      </c>
      <c r="AM13" s="73">
        <f t="shared" si="7"/>
        <v>5</v>
      </c>
      <c r="AN13" s="12"/>
      <c r="AO13" s="13">
        <f>$L$25</f>
        <v>5</v>
      </c>
      <c r="AP13" s="306"/>
      <c r="AQ13" s="306"/>
      <c r="AR13" s="306"/>
      <c r="AS13" s="306"/>
      <c r="AT13" s="306"/>
      <c r="AU13" s="308">
        <f>IF(AP13&gt;AP14,1,0)+IF(AQ13&gt;AQ14,1,0)+IF(AR13&gt;AR14,1,0)+IF(AS13&gt;AS14,1,0)+IF(AT13&gt;AT14,1,0)</f>
        <v>0</v>
      </c>
      <c r="AV13" s="53"/>
      <c r="AW13" s="13">
        <f>$L$17</f>
        <v>1</v>
      </c>
      <c r="AX13" s="306"/>
      <c r="AY13" s="306"/>
      <c r="AZ13" s="306"/>
      <c r="BA13" s="306"/>
      <c r="BB13" s="306"/>
      <c r="BC13" s="308">
        <f>IF(AX13&gt;AX14,1,0)+IF(AY13&gt;AY14,1,0)+IF(AZ13&gt;AZ14,1,0)+IF(BA13&gt;BA14,1,0)+IF(BB13&gt;BB14,1,0)</f>
        <v>0</v>
      </c>
      <c r="BD13" s="237"/>
    </row>
    <row r="14" spans="1:56" s="11" customFormat="1" ht="34.950000000000003" customHeight="1" thickBot="1" x14ac:dyDescent="0.45">
      <c r="A14" s="70"/>
      <c r="B14" s="65">
        <f t="shared" si="0"/>
        <v>1.010114</v>
      </c>
      <c r="C14" s="66">
        <f t="shared" si="1"/>
        <v>6</v>
      </c>
      <c r="D14" s="61">
        <f>$L$27</f>
        <v>6</v>
      </c>
      <c r="E14" s="67">
        <f t="shared" si="2"/>
        <v>0</v>
      </c>
      <c r="F14" s="67">
        <f t="shared" si="3"/>
        <v>0</v>
      </c>
      <c r="G14" s="68">
        <f t="shared" si="4"/>
        <v>0</v>
      </c>
      <c r="H14" s="69">
        <f>SMALL($B$9:$B$14,6)</f>
        <v>1.010114</v>
      </c>
      <c r="I14" s="66">
        <f t="shared" si="5"/>
        <v>6</v>
      </c>
      <c r="J14" s="76">
        <f t="shared" si="6"/>
        <v>6</v>
      </c>
      <c r="K14" s="14">
        <f>$L$27</f>
        <v>6</v>
      </c>
      <c r="L14" s="41" t="str">
        <f>IF($BC$19+$BC$20&gt;0,$BC$20,"")</f>
        <v/>
      </c>
      <c r="M14" s="42" t="s">
        <v>9</v>
      </c>
      <c r="N14" s="43" t="str">
        <f>IF($BC$19+$BC$20&gt;0,$BC$19,"")</f>
        <v/>
      </c>
      <c r="O14" s="47" t="str">
        <f>IF($AU$28+$AU$29&gt;0,$AU$29,"")</f>
        <v/>
      </c>
      <c r="P14" s="42" t="s">
        <v>9</v>
      </c>
      <c r="Q14" s="43" t="str">
        <f>IF($AU$28+$AU$29&gt;0,$AU$28,"")</f>
        <v/>
      </c>
      <c r="R14" s="47" t="str">
        <f>IF($BC$10+$BC$11&gt;0,$BC$11,"")</f>
        <v/>
      </c>
      <c r="S14" s="42" t="s">
        <v>9</v>
      </c>
      <c r="T14" s="43" t="str">
        <f>IF($BC$10+$BC$11&gt;0,$BC$10,"")</f>
        <v/>
      </c>
      <c r="U14" s="47" t="str">
        <f>IF($AU$22+$AU$23&gt;0,$AU$23,"")</f>
        <v/>
      </c>
      <c r="V14" s="87" t="s">
        <v>9</v>
      </c>
      <c r="W14" s="43" t="str">
        <f>IF($AU$22+$AU$23&gt;0,$AU$22,"")</f>
        <v/>
      </c>
      <c r="X14" s="47" t="str">
        <f>IF($AU$13+$AU$14&gt;0,$AU$14,"")</f>
        <v/>
      </c>
      <c r="Y14" s="87" t="s">
        <v>9</v>
      </c>
      <c r="Z14" s="43" t="str">
        <f>IF($AU$13+$AU$14&gt;0,$AU$13,"")</f>
        <v/>
      </c>
      <c r="AA14" s="104"/>
      <c r="AB14" s="48"/>
      <c r="AC14" s="48"/>
      <c r="AD14" s="327">
        <f>SUM(AP14:AT14)+SUM(AP23:AT23)+SUM(AP29:AT29)+SUM(AX11:BB11)+SUM(AX20:BB20)</f>
        <v>0</v>
      </c>
      <c r="AE14" s="328" t="s">
        <v>9</v>
      </c>
      <c r="AF14" s="329">
        <f>SUM(AP13:AT13)+SUM(AP22:AT22)+SUM(AP28:AT28)+SUM(AX10:BB10)+SUM(AX19:BB19)</f>
        <v>0</v>
      </c>
      <c r="AG14" s="330">
        <f>SUM($L$14,$O$14,$R$14,$U$14,$X$14)</f>
        <v>0</v>
      </c>
      <c r="AH14" s="328" t="s">
        <v>9</v>
      </c>
      <c r="AI14" s="346">
        <f>SUM($N$14,$Q$14,$T$14,$W$14,$Z$14)</f>
        <v>0</v>
      </c>
      <c r="AJ14" s="332">
        <f>IF($L$14&gt;$N$14,1,0)+IF($O$14&gt;$Q$14,1,0)+IF($R$14&gt;$T$14,1,0)+IF($U$14&gt;$W$14,1,0)+IF($X$14&gt;$Z$14,1,0)</f>
        <v>0</v>
      </c>
      <c r="AK14" s="333" t="s">
        <v>9</v>
      </c>
      <c r="AL14" s="329">
        <f>IF($N$14&gt;$L$14,1,0)+IF($Q$14&gt;$O$14,1,0)+IF($T$14&gt;$R$14,1,0)+IF($W$14&gt;$U$14,1,0)+IF($Z$14&gt;$X$14,1,0)</f>
        <v>0</v>
      </c>
      <c r="AM14" s="74">
        <f t="shared" si="7"/>
        <v>6</v>
      </c>
      <c r="AN14" s="8"/>
      <c r="AO14" s="16">
        <f>$L$27</f>
        <v>6</v>
      </c>
      <c r="AP14" s="307"/>
      <c r="AQ14" s="307"/>
      <c r="AR14" s="307"/>
      <c r="AS14" s="307"/>
      <c r="AT14" s="307"/>
      <c r="AU14" s="309">
        <f>IF(AP14&gt;AP13,1,0)+IF(AQ14&gt;AQ13,1,0)+IF(AR14&gt;AR13,1,0)+IF(AS14&gt;AS13,1,0)+IF(AT14&gt;AT13,1,0)</f>
        <v>0</v>
      </c>
      <c r="AV14" s="53"/>
      <c r="AW14" s="16">
        <f>$L$23</f>
        <v>4</v>
      </c>
      <c r="AX14" s="307"/>
      <c r="AY14" s="307"/>
      <c r="AZ14" s="307"/>
      <c r="BA14" s="307"/>
      <c r="BB14" s="307"/>
      <c r="BC14" s="309">
        <f>IF(AX14&gt;AX13,1,0)+IF(AY14&gt;AY13,1,0)+IF(AZ14&gt;AZ13,1,0)+IF(BA14&gt;BA13,1,0)+IF(BB14&gt;BB13,1,0)</f>
        <v>0</v>
      </c>
      <c r="BD14" s="237"/>
    </row>
    <row r="15" spans="1:56" s="11" customFormat="1" ht="34.950000000000003" customHeight="1" x14ac:dyDescent="0.4">
      <c r="A15" s="70"/>
      <c r="B15" s="100"/>
      <c r="C15" s="100"/>
      <c r="D15" s="100"/>
      <c r="E15" s="100"/>
      <c r="F15" s="100"/>
      <c r="G15" s="100"/>
      <c r="H15" s="100"/>
      <c r="I15" s="100"/>
      <c r="J15" s="100"/>
      <c r="K15" s="9"/>
      <c r="L15" s="50"/>
      <c r="M15" s="50"/>
      <c r="N15" s="10"/>
      <c r="O15" s="1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8"/>
      <c r="AB15" s="18"/>
      <c r="AC15" s="7"/>
      <c r="AD15" s="7"/>
      <c r="AE15" s="7"/>
      <c r="AF15" s="8"/>
      <c r="AG15" s="8"/>
      <c r="AH15" s="8"/>
      <c r="AI15" s="8"/>
      <c r="AJ15" s="18"/>
      <c r="AK15" s="18"/>
      <c r="AL15" s="18"/>
      <c r="AM15" s="18"/>
      <c r="AN15" s="12"/>
      <c r="AO15" s="296" t="s">
        <v>43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37"/>
    </row>
    <row r="16" spans="1:56" s="11" customFormat="1" ht="34.950000000000003" customHeight="1" thickBot="1" x14ac:dyDescent="0.65">
      <c r="A16" s="70"/>
      <c r="B16" s="100"/>
      <c r="C16" s="100"/>
      <c r="D16" s="100"/>
      <c r="E16" s="100"/>
      <c r="F16" s="100"/>
      <c r="G16" s="100"/>
      <c r="H16" s="100"/>
      <c r="I16" s="100"/>
      <c r="J16" s="100"/>
      <c r="K16" s="3"/>
      <c r="L16" s="3"/>
      <c r="M16" s="3"/>
      <c r="N16" s="3"/>
      <c r="O16" s="3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27" t="s">
        <v>10</v>
      </c>
      <c r="AB16" s="449"/>
      <c r="AC16" s="449"/>
      <c r="AD16" s="449"/>
      <c r="AE16" s="449"/>
      <c r="AF16" s="449"/>
      <c r="AG16" s="449"/>
      <c r="AH16" s="176"/>
      <c r="AI16" s="231"/>
      <c r="AJ16" s="231"/>
      <c r="AK16" s="231"/>
      <c r="AL16" s="18"/>
      <c r="AM16" s="18"/>
      <c r="AN16" s="18"/>
      <c r="AO16" s="29">
        <f>$L$19</f>
        <v>2</v>
      </c>
      <c r="AP16" s="306"/>
      <c r="AQ16" s="306"/>
      <c r="AR16" s="306"/>
      <c r="AS16" s="306"/>
      <c r="AT16" s="306"/>
      <c r="AU16" s="308">
        <f>IF(AP16&gt;AP17,1,0)+IF(AQ16&gt;AQ17,1,0)+IF(AR16&gt;AR17,1,0)+IF(AS16&gt;AS17,1,0)+IF(AT16&gt;AT17,1,0)</f>
        <v>0</v>
      </c>
      <c r="AV16" s="53"/>
      <c r="AW16" s="29">
        <f>$L$19</f>
        <v>2</v>
      </c>
      <c r="AX16" s="306"/>
      <c r="AY16" s="306"/>
      <c r="AZ16" s="306"/>
      <c r="BA16" s="306"/>
      <c r="BB16" s="306"/>
      <c r="BC16" s="308">
        <f>IF(AX16&gt;AX17,1,0)+IF(AY16&gt;AY17,1,0)+IF(AZ16&gt;AZ17,1,0)+IF(BA16&gt;BA17,1,0)+IF(BB16&gt;BB17,1,0)</f>
        <v>0</v>
      </c>
      <c r="BD16" s="237"/>
    </row>
    <row r="17" spans="1:60" s="11" customFormat="1" ht="34.950000000000003" customHeight="1" thickTop="1" thickBot="1" x14ac:dyDescent="0.45">
      <c r="A17" s="70"/>
      <c r="B17" s="100"/>
      <c r="C17" s="100"/>
      <c r="D17" s="100"/>
      <c r="E17" s="100"/>
      <c r="F17" s="100"/>
      <c r="G17" s="100"/>
      <c r="H17" s="100"/>
      <c r="I17" s="100"/>
      <c r="J17" s="100"/>
      <c r="K17" s="51" t="s">
        <v>11</v>
      </c>
      <c r="L17" s="431">
        <v>1</v>
      </c>
      <c r="M17" s="432"/>
      <c r="N17" s="432"/>
      <c r="O17" s="432"/>
      <c r="P17" s="432"/>
      <c r="Q17" s="432"/>
      <c r="R17" s="433"/>
      <c r="S17" s="7"/>
      <c r="T17" s="7"/>
      <c r="U17" s="7"/>
      <c r="V17" s="7"/>
      <c r="W17" s="7"/>
      <c r="X17" s="7"/>
      <c r="Y17" s="7"/>
      <c r="Z17" s="7"/>
      <c r="AA17" s="446">
        <f>$J$9</f>
        <v>1</v>
      </c>
      <c r="AB17" s="447"/>
      <c r="AC17" s="447"/>
      <c r="AD17" s="447"/>
      <c r="AE17" s="447"/>
      <c r="AF17" s="447"/>
      <c r="AG17" s="448"/>
      <c r="AH17" s="232"/>
      <c r="AI17" s="232"/>
      <c r="AJ17" s="232"/>
      <c r="AK17" s="232"/>
      <c r="AL17" s="18"/>
      <c r="AM17" s="18"/>
      <c r="AN17" s="12"/>
      <c r="AO17" s="16">
        <f>$L$21</f>
        <v>3</v>
      </c>
      <c r="AP17" s="307"/>
      <c r="AQ17" s="307"/>
      <c r="AR17" s="307"/>
      <c r="AS17" s="307"/>
      <c r="AT17" s="307"/>
      <c r="AU17" s="309">
        <f>IF(AP17&gt;AP16,1,0)+IF(AQ17&gt;AQ16,1,0)+IF(AR17&gt;AR16,1,0)+IF(AS17&gt;AS16,1,0)+IF(AT17&gt;AT16,1,0)</f>
        <v>0</v>
      </c>
      <c r="AV17" s="53"/>
      <c r="AW17" s="16">
        <f>$L$25</f>
        <v>5</v>
      </c>
      <c r="AX17" s="307"/>
      <c r="AY17" s="307"/>
      <c r="AZ17" s="307"/>
      <c r="BA17" s="307"/>
      <c r="BB17" s="307"/>
      <c r="BC17" s="309">
        <f>IF(AX17&gt;AX16,1,0)+IF(AY17&gt;AY16,1,0)+IF(AZ17&gt;AZ16,1,0)+IF(BA17&gt;BA16,1,0)+IF(BB17&gt;BB16,1,0)</f>
        <v>0</v>
      </c>
      <c r="BD17" s="237"/>
    </row>
    <row r="18" spans="1:60" s="11" customFormat="1" ht="34.950000000000003" customHeight="1" thickTop="1" thickBot="1" x14ac:dyDescent="0.65">
      <c r="A18" s="70"/>
      <c r="B18" s="100"/>
      <c r="C18" s="100"/>
      <c r="D18" s="100"/>
      <c r="E18" s="100"/>
      <c r="F18" s="100"/>
      <c r="G18" s="100"/>
      <c r="H18" s="100"/>
      <c r="I18" s="100"/>
      <c r="J18" s="100"/>
      <c r="K18" s="51"/>
      <c r="L18" s="82"/>
      <c r="M18" s="82"/>
      <c r="N18" s="82"/>
      <c r="O18" s="82"/>
      <c r="P18" s="83"/>
      <c r="Q18" s="83"/>
      <c r="R18" s="83"/>
      <c r="S18" s="7"/>
      <c r="T18" s="7"/>
      <c r="U18" s="7"/>
      <c r="V18" s="7"/>
      <c r="W18" s="7"/>
      <c r="X18" s="7"/>
      <c r="Y18" s="7"/>
      <c r="Z18" s="7"/>
      <c r="AA18" s="438" t="s">
        <v>12</v>
      </c>
      <c r="AB18" s="450"/>
      <c r="AC18" s="450"/>
      <c r="AD18" s="450"/>
      <c r="AE18" s="450"/>
      <c r="AF18" s="450"/>
      <c r="AG18" s="450"/>
      <c r="AH18" s="176"/>
      <c r="AI18" s="176"/>
      <c r="AJ18" s="176"/>
      <c r="AK18" s="176"/>
      <c r="AL18" s="18"/>
      <c r="AM18" s="18"/>
      <c r="AN18" s="18"/>
      <c r="AO18" s="12"/>
      <c r="AP18" s="12"/>
      <c r="AQ18" s="12"/>
      <c r="AR18" s="12"/>
      <c r="AS18" s="12"/>
      <c r="AT18" s="12"/>
      <c r="AU18" s="40"/>
      <c r="AV18" s="40"/>
      <c r="AW18" s="296" t="s">
        <v>39</v>
      </c>
      <c r="AX18" s="12"/>
      <c r="AY18" s="12"/>
      <c r="AZ18" s="12"/>
      <c r="BA18" s="12"/>
      <c r="BB18" s="12"/>
      <c r="BC18" s="40"/>
      <c r="BD18" s="236"/>
    </row>
    <row r="19" spans="1:60" s="11" customFormat="1" ht="34.950000000000003" customHeight="1" thickTop="1" thickBot="1" x14ac:dyDescent="0.45">
      <c r="A19" s="70"/>
      <c r="B19" s="100"/>
      <c r="C19" s="100"/>
      <c r="D19" s="100"/>
      <c r="E19" s="100"/>
      <c r="F19" s="100"/>
      <c r="G19" s="100"/>
      <c r="H19" s="100"/>
      <c r="I19" s="100"/>
      <c r="J19" s="100"/>
      <c r="K19" s="51" t="s">
        <v>13</v>
      </c>
      <c r="L19" s="437">
        <v>2</v>
      </c>
      <c r="M19" s="432"/>
      <c r="N19" s="432"/>
      <c r="O19" s="432"/>
      <c r="P19" s="432"/>
      <c r="Q19" s="432"/>
      <c r="R19" s="433"/>
      <c r="S19" s="7"/>
      <c r="T19" s="7"/>
      <c r="U19" s="7"/>
      <c r="V19" s="7"/>
      <c r="W19" s="7"/>
      <c r="X19" s="7"/>
      <c r="Y19" s="7"/>
      <c r="Z19" s="7"/>
      <c r="AA19" s="423">
        <f>$J$10</f>
        <v>2</v>
      </c>
      <c r="AB19" s="424"/>
      <c r="AC19" s="424"/>
      <c r="AD19" s="424"/>
      <c r="AE19" s="424"/>
      <c r="AF19" s="424"/>
      <c r="AG19" s="425"/>
      <c r="AH19" s="232"/>
      <c r="AI19" s="232"/>
      <c r="AJ19" s="232"/>
      <c r="AK19" s="232"/>
      <c r="AL19" s="18"/>
      <c r="AM19" s="18"/>
      <c r="AN19" s="12"/>
      <c r="AO19" s="29">
        <f>$L$17</f>
        <v>1</v>
      </c>
      <c r="AP19" s="306"/>
      <c r="AQ19" s="306"/>
      <c r="AR19" s="306"/>
      <c r="AS19" s="306"/>
      <c r="AT19" s="306"/>
      <c r="AU19" s="308">
        <f>IF(AP19&gt;AP20,1,0)+IF(AQ19&gt;AQ20,1,0)+IF(AR19&gt;AR20,1,0)+IF(AS19&gt;AS20,1,0)+IF(AT19&gt;AT20,1,0)</f>
        <v>0</v>
      </c>
      <c r="AV19" s="53"/>
      <c r="AW19" s="29">
        <f>$L$17</f>
        <v>1</v>
      </c>
      <c r="AX19" s="306"/>
      <c r="AY19" s="306"/>
      <c r="AZ19" s="306"/>
      <c r="BA19" s="306"/>
      <c r="BB19" s="306"/>
      <c r="BC19" s="308">
        <f>IF(AX19&gt;AX20,1,0)+IF(AY19&gt;AY20,1,0)+IF(AZ19&gt;AZ20,1,0)+IF(BA19&gt;BA20,1,0)+IF(BB19&gt;BB20,1,0)</f>
        <v>0</v>
      </c>
      <c r="BD19" s="237"/>
    </row>
    <row r="20" spans="1:60" s="11" customFormat="1" ht="34.950000000000003" customHeight="1" thickTop="1" thickBot="1" x14ac:dyDescent="0.65">
      <c r="A20" s="70"/>
      <c r="B20" s="100"/>
      <c r="C20" s="100"/>
      <c r="D20" s="100"/>
      <c r="E20" s="100"/>
      <c r="F20" s="100"/>
      <c r="G20" s="100"/>
      <c r="H20" s="100"/>
      <c r="I20" s="100"/>
      <c r="J20" s="100"/>
      <c r="K20" s="51"/>
      <c r="L20" s="84"/>
      <c r="M20" s="84"/>
      <c r="N20" s="84"/>
      <c r="O20" s="84"/>
      <c r="P20" s="83"/>
      <c r="Q20" s="83"/>
      <c r="R20" s="83"/>
      <c r="S20" s="7"/>
      <c r="T20" s="7"/>
      <c r="U20" s="7"/>
      <c r="V20" s="7"/>
      <c r="W20" s="7"/>
      <c r="X20" s="7"/>
      <c r="Y20" s="7"/>
      <c r="Z20" s="7"/>
      <c r="AA20" s="438" t="s">
        <v>14</v>
      </c>
      <c r="AB20" s="450"/>
      <c r="AC20" s="450"/>
      <c r="AD20" s="450"/>
      <c r="AE20" s="450"/>
      <c r="AF20" s="450"/>
      <c r="AG20" s="450"/>
      <c r="AH20" s="176"/>
      <c r="AI20" s="176"/>
      <c r="AJ20" s="176"/>
      <c r="AK20" s="176"/>
      <c r="AL20" s="18"/>
      <c r="AM20" s="18"/>
      <c r="AN20" s="18"/>
      <c r="AO20" s="16">
        <f>$L$25</f>
        <v>5</v>
      </c>
      <c r="AP20" s="307"/>
      <c r="AQ20" s="307"/>
      <c r="AR20" s="307"/>
      <c r="AS20" s="307"/>
      <c r="AT20" s="307"/>
      <c r="AU20" s="309">
        <f>IF(AP20&gt;AP19,1,0)+IF(AQ20&gt;AQ19,1,0)+IF(AR20&gt;AR19,1,0)+IF(AS20&gt;AS19,1,0)+IF(AT20&gt;AT19,1,0)</f>
        <v>0</v>
      </c>
      <c r="AV20" s="53"/>
      <c r="AW20" s="16">
        <f>$L$27</f>
        <v>6</v>
      </c>
      <c r="AX20" s="307"/>
      <c r="AY20" s="307"/>
      <c r="AZ20" s="307"/>
      <c r="BA20" s="307"/>
      <c r="BB20" s="307"/>
      <c r="BC20" s="309">
        <f>IF(AX20&gt;AX19,1,0)+IF(AY20&gt;AY19,1,0)+IF(AZ20&gt;AZ19,1,0)+IF(BA20&gt;BA19,1,0)+IF(BB20&gt;BB19,1,0)</f>
        <v>0</v>
      </c>
      <c r="BD20" s="237"/>
    </row>
    <row r="21" spans="1:60" s="11" customFormat="1" ht="34.950000000000003" customHeight="1" thickTop="1" thickBot="1" x14ac:dyDescent="0.45">
      <c r="A21" s="70"/>
      <c r="B21" s="100"/>
      <c r="C21" s="100"/>
      <c r="D21" s="100"/>
      <c r="E21" s="100"/>
      <c r="F21" s="100"/>
      <c r="G21" s="100"/>
      <c r="H21" s="100"/>
      <c r="I21" s="100"/>
      <c r="J21" s="100"/>
      <c r="K21" s="51" t="s">
        <v>15</v>
      </c>
      <c r="L21" s="437">
        <v>3</v>
      </c>
      <c r="M21" s="432"/>
      <c r="N21" s="432"/>
      <c r="O21" s="432"/>
      <c r="P21" s="432"/>
      <c r="Q21" s="432"/>
      <c r="R21" s="433"/>
      <c r="S21" s="10"/>
      <c r="T21" s="10"/>
      <c r="U21" s="10"/>
      <c r="V21" s="10"/>
      <c r="W21" s="10"/>
      <c r="X21" s="10"/>
      <c r="Y21" s="10"/>
      <c r="Z21" s="10"/>
      <c r="AA21" s="443">
        <f>$J$11</f>
        <v>3</v>
      </c>
      <c r="AB21" s="444"/>
      <c r="AC21" s="444"/>
      <c r="AD21" s="444"/>
      <c r="AE21" s="444"/>
      <c r="AF21" s="444"/>
      <c r="AG21" s="445"/>
      <c r="AH21" s="232"/>
      <c r="AI21" s="232"/>
      <c r="AJ21" s="232"/>
      <c r="AK21" s="232"/>
      <c r="AL21" s="7"/>
      <c r="AM21" s="7"/>
      <c r="AN21" s="12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5"/>
      <c r="BH21" s="112"/>
    </row>
    <row r="22" spans="1:60" s="11" customFormat="1" ht="34.950000000000003" customHeight="1" thickTop="1" thickBot="1" x14ac:dyDescent="0.65">
      <c r="A22" s="70"/>
      <c r="B22" s="100"/>
      <c r="C22" s="100"/>
      <c r="D22" s="100"/>
      <c r="E22" s="100"/>
      <c r="F22" s="100"/>
      <c r="G22" s="100"/>
      <c r="H22" s="100"/>
      <c r="I22" s="100"/>
      <c r="J22" s="100"/>
      <c r="K22" s="51"/>
      <c r="L22" s="82"/>
      <c r="M22" s="82"/>
      <c r="N22" s="82"/>
      <c r="O22" s="82"/>
      <c r="P22" s="83"/>
      <c r="Q22" s="83"/>
      <c r="R22" s="85"/>
      <c r="S22" s="10"/>
      <c r="T22" s="10"/>
      <c r="U22" s="10"/>
      <c r="V22" s="10"/>
      <c r="W22" s="10"/>
      <c r="X22" s="10"/>
      <c r="Y22" s="10"/>
      <c r="Z22" s="10"/>
      <c r="AA22" s="451" t="s">
        <v>23</v>
      </c>
      <c r="AB22" s="452"/>
      <c r="AC22" s="452"/>
      <c r="AD22" s="452"/>
      <c r="AE22" s="452"/>
      <c r="AF22" s="452"/>
      <c r="AG22" s="452"/>
      <c r="AH22" s="175"/>
      <c r="AI22" s="175"/>
      <c r="AJ22" s="175"/>
      <c r="AK22" s="175"/>
      <c r="AL22" s="7"/>
      <c r="AM22" s="7"/>
      <c r="AN22" s="7"/>
      <c r="AO22" s="13">
        <f>$L$23</f>
        <v>4</v>
      </c>
      <c r="AP22" s="306"/>
      <c r="AQ22" s="306"/>
      <c r="AR22" s="306"/>
      <c r="AS22" s="306"/>
      <c r="AT22" s="306"/>
      <c r="AU22" s="308">
        <f>IF(AP22&gt;AP23,1,0)+IF(AQ22&gt;AQ23,1,0)+IF(AR22&gt;AR23,1,0)+IF(AS22&gt;AS23,1,0)+IF(AT22&gt;AT23,1,0)</f>
        <v>0</v>
      </c>
      <c r="AV22" s="53"/>
      <c r="AW22" s="13">
        <f>$L$19</f>
        <v>2</v>
      </c>
      <c r="AX22" s="306"/>
      <c r="AY22" s="306"/>
      <c r="AZ22" s="306"/>
      <c r="BA22" s="306"/>
      <c r="BB22" s="306"/>
      <c r="BC22" s="308">
        <f>IF(AX22&gt;AX23,1,0)+IF(AY22&gt;AY23,1,0)+IF(AZ22&gt;AZ23,1,0)+IF(BA22&gt;BA23,1,0)+IF(BB22&gt;BB23,1,0)</f>
        <v>0</v>
      </c>
      <c r="BD22" s="237"/>
      <c r="BH22" s="112"/>
    </row>
    <row r="23" spans="1:60" s="11" customFormat="1" ht="34.950000000000003" customHeight="1" thickTop="1" thickBot="1" x14ac:dyDescent="0.45">
      <c r="A23" s="70"/>
      <c r="B23" s="100"/>
      <c r="C23" s="100"/>
      <c r="D23" s="100"/>
      <c r="E23" s="100"/>
      <c r="F23" s="100"/>
      <c r="G23" s="100"/>
      <c r="H23" s="100"/>
      <c r="I23" s="100"/>
      <c r="J23" s="100"/>
      <c r="K23" s="51" t="s">
        <v>17</v>
      </c>
      <c r="L23" s="431">
        <v>4</v>
      </c>
      <c r="M23" s="432"/>
      <c r="N23" s="432"/>
      <c r="O23" s="432"/>
      <c r="P23" s="432"/>
      <c r="Q23" s="432"/>
      <c r="R23" s="433"/>
      <c r="S23" s="7"/>
      <c r="T23" s="7"/>
      <c r="U23" s="7"/>
      <c r="V23" s="7"/>
      <c r="W23" s="7"/>
      <c r="X23" s="7"/>
      <c r="Y23" s="7"/>
      <c r="Z23" s="7"/>
      <c r="AA23" s="443">
        <f>$J$12</f>
        <v>4</v>
      </c>
      <c r="AB23" s="444"/>
      <c r="AC23" s="444"/>
      <c r="AD23" s="444"/>
      <c r="AE23" s="444"/>
      <c r="AF23" s="444"/>
      <c r="AG23" s="445"/>
      <c r="AH23" s="232"/>
      <c r="AI23" s="232"/>
      <c r="AJ23" s="232"/>
      <c r="AK23" s="232"/>
      <c r="AL23" s="7"/>
      <c r="AM23" s="7"/>
      <c r="AN23" s="12"/>
      <c r="AO23" s="16">
        <f>$L$27</f>
        <v>6</v>
      </c>
      <c r="AP23" s="307"/>
      <c r="AQ23" s="307"/>
      <c r="AR23" s="307"/>
      <c r="AS23" s="307"/>
      <c r="AT23" s="307"/>
      <c r="AU23" s="309">
        <f>IF(AP23&gt;AP22,1,0)+IF(AQ23&gt;AQ22,1,0)+IF(AR23&gt;AR22,1,0)+IF(AS23&gt;AS22,1,0)+IF(AT23&gt;AT22,1,0)</f>
        <v>0</v>
      </c>
      <c r="AV23" s="53"/>
      <c r="AW23" s="16">
        <f>$L$23</f>
        <v>4</v>
      </c>
      <c r="AX23" s="307"/>
      <c r="AY23" s="307"/>
      <c r="AZ23" s="307"/>
      <c r="BA23" s="307"/>
      <c r="BB23" s="307"/>
      <c r="BC23" s="309">
        <f>IF(AX23&gt;AX22,1,0)+IF(AY23&gt;AY22,1,0)+IF(AZ23&gt;AZ22,1,0)+IF(BA23&gt;BA22,1,0)+IF(BB23&gt;BB22,1,0)</f>
        <v>0</v>
      </c>
      <c r="BD23" s="237"/>
      <c r="BH23" s="112"/>
    </row>
    <row r="24" spans="1:60" s="11" customFormat="1" ht="34.950000000000003" customHeight="1" thickTop="1" thickBot="1" x14ac:dyDescent="0.65">
      <c r="A24" s="70"/>
      <c r="B24" s="100"/>
      <c r="C24" s="100"/>
      <c r="D24" s="100"/>
      <c r="E24" s="100"/>
      <c r="F24" s="100"/>
      <c r="G24" s="100"/>
      <c r="H24" s="100"/>
      <c r="I24" s="100"/>
      <c r="J24" s="100"/>
      <c r="K24" s="3"/>
      <c r="L24" s="3"/>
      <c r="M24" s="3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51" t="s">
        <v>24</v>
      </c>
      <c r="AB24" s="452"/>
      <c r="AC24" s="452"/>
      <c r="AD24" s="452"/>
      <c r="AE24" s="452"/>
      <c r="AF24" s="452"/>
      <c r="AG24" s="452"/>
      <c r="AH24" s="176"/>
      <c r="AI24" s="176"/>
      <c r="AJ24" s="176"/>
      <c r="AK24" s="176"/>
      <c r="AL24" s="7"/>
      <c r="AM24" s="7"/>
      <c r="AN24" s="7"/>
      <c r="AO24" s="296" t="s">
        <v>38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237"/>
    </row>
    <row r="25" spans="1:60" s="11" customFormat="1" ht="34.950000000000003" customHeight="1" thickTop="1" thickBot="1" x14ac:dyDescent="0.45">
      <c r="A25" s="70"/>
      <c r="B25" s="100"/>
      <c r="C25" s="100"/>
      <c r="D25" s="100"/>
      <c r="E25" s="100"/>
      <c r="F25" s="100"/>
      <c r="G25" s="100"/>
      <c r="H25" s="100"/>
      <c r="I25" s="100"/>
      <c r="J25" s="100"/>
      <c r="K25" s="51" t="s">
        <v>20</v>
      </c>
      <c r="L25" s="431">
        <v>5</v>
      </c>
      <c r="M25" s="432"/>
      <c r="N25" s="432"/>
      <c r="O25" s="432"/>
      <c r="P25" s="432"/>
      <c r="Q25" s="432"/>
      <c r="R25" s="433"/>
      <c r="S25" s="7"/>
      <c r="T25" s="7"/>
      <c r="U25" s="7"/>
      <c r="V25" s="7"/>
      <c r="W25" s="7"/>
      <c r="X25" s="7"/>
      <c r="Y25" s="7"/>
      <c r="Z25" s="7"/>
      <c r="AA25" s="443">
        <f>$J$13</f>
        <v>5</v>
      </c>
      <c r="AB25" s="444"/>
      <c r="AC25" s="444"/>
      <c r="AD25" s="444"/>
      <c r="AE25" s="444"/>
      <c r="AF25" s="444"/>
      <c r="AG25" s="445"/>
      <c r="AH25" s="232"/>
      <c r="AI25" s="232"/>
      <c r="AJ25" s="232"/>
      <c r="AK25" s="232"/>
      <c r="AL25" s="7"/>
      <c r="AM25" s="7"/>
      <c r="AN25" s="7"/>
      <c r="AO25" s="13">
        <f>$L$17</f>
        <v>1</v>
      </c>
      <c r="AP25" s="306"/>
      <c r="AQ25" s="306"/>
      <c r="AR25" s="306"/>
      <c r="AS25" s="306"/>
      <c r="AT25" s="306"/>
      <c r="AU25" s="308">
        <f>IF(AP25&gt;AP26,1,0)+IF(AQ25&gt;AQ26,1,0)+IF(AR25&gt;AR26,1,0)+IF(AS25&gt;AS26,1,0)+IF(AT25&gt;AT26,1,0)</f>
        <v>0</v>
      </c>
      <c r="AV25" s="53"/>
      <c r="AW25" s="13">
        <f>$L$21</f>
        <v>3</v>
      </c>
      <c r="AX25" s="306"/>
      <c r="AY25" s="306"/>
      <c r="AZ25" s="306"/>
      <c r="BA25" s="306"/>
      <c r="BB25" s="306"/>
      <c r="BC25" s="308">
        <f>IF(AX25&gt;AX26,1,0)+IF(AY25&gt;AY26,1,0)+IF(AZ25&gt;AZ26,1,0)+IF(BA25&gt;BA26,1,0)+IF(BB25&gt;BB26,1,0)</f>
        <v>0</v>
      </c>
      <c r="BD25" s="237"/>
    </row>
    <row r="26" spans="1:60" s="11" customFormat="1" ht="34.950000000000003" customHeight="1" thickTop="1" thickBot="1" x14ac:dyDescent="0.65">
      <c r="A26" s="70"/>
      <c r="B26" s="100"/>
      <c r="C26" s="100"/>
      <c r="D26" s="100"/>
      <c r="E26" s="100"/>
      <c r="F26" s="100"/>
      <c r="G26" s="100"/>
      <c r="H26" s="100"/>
      <c r="I26" s="100"/>
      <c r="J26" s="100"/>
      <c r="K26" s="3"/>
      <c r="L26" s="3"/>
      <c r="M26" s="3"/>
      <c r="N26" s="3"/>
      <c r="O26" s="3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51" t="s">
        <v>25</v>
      </c>
      <c r="AB26" s="452"/>
      <c r="AC26" s="452"/>
      <c r="AD26" s="452"/>
      <c r="AE26" s="452"/>
      <c r="AF26" s="452"/>
      <c r="AG26" s="452"/>
      <c r="AH26" s="52"/>
      <c r="AI26" s="52"/>
      <c r="AJ26" s="7"/>
      <c r="AK26" s="7"/>
      <c r="AL26" s="7"/>
      <c r="AM26" s="7"/>
      <c r="AN26" s="7"/>
      <c r="AO26" s="16">
        <f>$L$21</f>
        <v>3</v>
      </c>
      <c r="AP26" s="307"/>
      <c r="AQ26" s="307"/>
      <c r="AR26" s="307"/>
      <c r="AS26" s="307"/>
      <c r="AT26" s="307"/>
      <c r="AU26" s="309">
        <f>IF(AP26&gt;AP25,1,0)+IF(AQ26&gt;AQ25,1,0)+IF(AR26&gt;AR25,1,0)+IF(AS26&gt;AS25,1,0)+IF(AT26&gt;AT25,1,0)</f>
        <v>0</v>
      </c>
      <c r="AV26" s="53"/>
      <c r="AW26" s="16">
        <f>$L$25</f>
        <v>5</v>
      </c>
      <c r="AX26" s="307"/>
      <c r="AY26" s="307"/>
      <c r="AZ26" s="307"/>
      <c r="BA26" s="307"/>
      <c r="BB26" s="307"/>
      <c r="BC26" s="309">
        <f>IF(AX26&gt;AX25,1,0)+IF(AY26&gt;AY25,1,0)+IF(AZ26&gt;AZ25,1,0)+IF(BA26&gt;BA25,1,0)+IF(BB26&gt;BB25,1,0)</f>
        <v>0</v>
      </c>
      <c r="BD26" s="237"/>
    </row>
    <row r="27" spans="1:60" s="11" customFormat="1" ht="34.950000000000003" customHeight="1" thickTop="1" thickBot="1" x14ac:dyDescent="0.55000000000000004">
      <c r="A27" s="70"/>
      <c r="B27" s="100"/>
      <c r="C27" s="100"/>
      <c r="D27" s="100"/>
      <c r="E27" s="100"/>
      <c r="F27" s="100"/>
      <c r="G27" s="100"/>
      <c r="H27" s="100"/>
      <c r="I27" s="100"/>
      <c r="J27" s="100"/>
      <c r="K27" s="51" t="s">
        <v>22</v>
      </c>
      <c r="L27" s="408">
        <v>6</v>
      </c>
      <c r="M27" s="409"/>
      <c r="N27" s="409"/>
      <c r="O27" s="409"/>
      <c r="P27" s="409"/>
      <c r="Q27" s="409"/>
      <c r="R27" s="410"/>
      <c r="S27" s="7"/>
      <c r="T27" s="7"/>
      <c r="U27" s="7"/>
      <c r="V27" s="7"/>
      <c r="W27" s="7"/>
      <c r="X27" s="7"/>
      <c r="Y27" s="7"/>
      <c r="Z27" s="7"/>
      <c r="AA27" s="443">
        <f>$J$14</f>
        <v>6</v>
      </c>
      <c r="AB27" s="444"/>
      <c r="AC27" s="444"/>
      <c r="AD27" s="444"/>
      <c r="AE27" s="444"/>
      <c r="AF27" s="444"/>
      <c r="AG27" s="445"/>
      <c r="AH27" s="52"/>
      <c r="AI27" s="52"/>
      <c r="AJ27" s="7"/>
      <c r="AK27" s="7"/>
      <c r="AL27" s="7"/>
      <c r="AM27" s="7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237"/>
    </row>
    <row r="28" spans="1:60" s="11" customFormat="1" ht="34.950000000000003" customHeight="1" thickTop="1" x14ac:dyDescent="0.5">
      <c r="A28" s="70"/>
      <c r="B28" s="100"/>
      <c r="C28" s="100"/>
      <c r="D28" s="100"/>
      <c r="E28" s="100"/>
      <c r="F28" s="100"/>
      <c r="G28" s="100"/>
      <c r="H28" s="100"/>
      <c r="I28" s="100"/>
      <c r="J28" s="100"/>
      <c r="K28" s="3"/>
      <c r="L28" s="3"/>
      <c r="M28" s="3"/>
      <c r="N28" s="3"/>
      <c r="O28" s="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52"/>
      <c r="AG28" s="52"/>
      <c r="AH28" s="52"/>
      <c r="AI28" s="52"/>
      <c r="AJ28" s="7"/>
      <c r="AK28" s="7"/>
      <c r="AL28" s="7"/>
      <c r="AM28" s="7"/>
      <c r="AN28" s="7"/>
      <c r="AO28" s="13">
        <f>$L$19</f>
        <v>2</v>
      </c>
      <c r="AP28" s="306"/>
      <c r="AQ28" s="306"/>
      <c r="AR28" s="306"/>
      <c r="AS28" s="306"/>
      <c r="AT28" s="306"/>
      <c r="AU28" s="308">
        <f>IF(AP28&gt;AP29,1,0)+IF(AQ28&gt;AQ29,1,0)+IF(AR28&gt;AR29,1,0)+IF(AS28&gt;AS29,1,0)+IF(AT28&gt;AT29,1,0)</f>
        <v>0</v>
      </c>
      <c r="AV28" s="53"/>
      <c r="AW28" s="53"/>
      <c r="AX28" s="53"/>
      <c r="AY28" s="53"/>
      <c r="AZ28" s="53"/>
      <c r="BA28" s="53"/>
      <c r="BB28" s="53"/>
      <c r="BC28" s="53"/>
      <c r="BD28" s="237"/>
    </row>
    <row r="29" spans="1:60" s="11" customFormat="1" ht="34.950000000000003" customHeight="1" thickBot="1" x14ac:dyDescent="0.55000000000000004">
      <c r="A29" s="70"/>
      <c r="B29" s="100"/>
      <c r="C29" s="100"/>
      <c r="D29" s="100"/>
      <c r="E29" s="100"/>
      <c r="F29" s="100"/>
      <c r="G29" s="100"/>
      <c r="H29" s="100"/>
      <c r="I29" s="100"/>
      <c r="J29" s="100"/>
      <c r="K29" s="3"/>
      <c r="L29" s="3"/>
      <c r="M29" s="3"/>
      <c r="N29" s="3"/>
      <c r="O29" s="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52"/>
      <c r="AG29" s="52"/>
      <c r="AH29" s="52"/>
      <c r="AI29" s="52"/>
      <c r="AJ29" s="7"/>
      <c r="AK29" s="7"/>
      <c r="AL29" s="7"/>
      <c r="AM29" s="7"/>
      <c r="AN29" s="7"/>
      <c r="AO29" s="16">
        <f>$L$27</f>
        <v>6</v>
      </c>
      <c r="AP29" s="307"/>
      <c r="AQ29" s="307"/>
      <c r="AR29" s="307"/>
      <c r="AS29" s="307"/>
      <c r="AT29" s="307"/>
      <c r="AU29" s="309">
        <f>IF(AP29&gt;AP28,1,0)+IF(AQ29&gt;AQ28,1,0)+IF(AR29&gt;AR28,1,0)+IF(AS29&gt;AS28,1,0)+IF(AT29&gt;AT28,1,0)</f>
        <v>0</v>
      </c>
      <c r="AV29" s="53"/>
      <c r="AW29" s="53"/>
      <c r="AX29" s="53"/>
      <c r="AY29" s="53"/>
      <c r="AZ29" s="53"/>
      <c r="BA29" s="53"/>
      <c r="BB29" s="53"/>
      <c r="BC29" s="53"/>
      <c r="BD29" s="237"/>
    </row>
    <row r="30" spans="1:60" s="11" customFormat="1" ht="34.950000000000003" customHeight="1" thickBot="1" x14ac:dyDescent="0.55000000000000004">
      <c r="A30" s="230"/>
      <c r="B30" s="102"/>
      <c r="C30" s="102"/>
      <c r="D30" s="102"/>
      <c r="E30" s="102"/>
      <c r="F30" s="102"/>
      <c r="G30" s="102"/>
      <c r="H30" s="102"/>
      <c r="I30" s="102"/>
      <c r="J30" s="102"/>
      <c r="K30" s="56"/>
      <c r="L30" s="56"/>
      <c r="M30" s="56"/>
      <c r="N30" s="56"/>
      <c r="O30" s="56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57"/>
      <c r="AG30" s="57"/>
      <c r="AH30" s="57"/>
      <c r="AI30" s="57"/>
      <c r="AJ30" s="229"/>
      <c r="AK30" s="229"/>
      <c r="AL30" s="229"/>
      <c r="AM30" s="229"/>
      <c r="AN30" s="229"/>
      <c r="AO30" s="96"/>
      <c r="AP30" s="96"/>
      <c r="AQ30" s="96"/>
      <c r="AR30" s="96"/>
      <c r="AS30" s="96"/>
      <c r="AT30" s="96"/>
      <c r="AU30" s="96"/>
      <c r="AV30" s="96"/>
      <c r="AW30" s="406" t="s">
        <v>34</v>
      </c>
      <c r="AX30" s="407"/>
      <c r="AY30" s="407"/>
      <c r="AZ30" s="407"/>
      <c r="BA30" s="407"/>
      <c r="BB30" s="407"/>
      <c r="BC30" s="407"/>
      <c r="BD30" s="453"/>
    </row>
    <row r="31" spans="1:60" x14ac:dyDescent="0.4"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</row>
  </sheetData>
  <mergeCells count="41">
    <mergeCell ref="U6:W8"/>
    <mergeCell ref="L6:N8"/>
    <mergeCell ref="O6:Q8"/>
    <mergeCell ref="R6:T8"/>
    <mergeCell ref="X6:Z8"/>
    <mergeCell ref="AA22:AG22"/>
    <mergeCell ref="L25:R25"/>
    <mergeCell ref="L23:R23"/>
    <mergeCell ref="AP5:AP6"/>
    <mergeCell ref="AA24:AG24"/>
    <mergeCell ref="AW30:BD30"/>
    <mergeCell ref="L17:R17"/>
    <mergeCell ref="AD8:AF8"/>
    <mergeCell ref="L19:R19"/>
    <mergeCell ref="L21:R21"/>
    <mergeCell ref="AA26:AG26"/>
    <mergeCell ref="L2:AO2"/>
    <mergeCell ref="AG8:AI8"/>
    <mergeCell ref="AJ8:AL8"/>
    <mergeCell ref="L27:R27"/>
    <mergeCell ref="AA17:AG17"/>
    <mergeCell ref="AA16:AG16"/>
    <mergeCell ref="AA18:AG18"/>
    <mergeCell ref="AA19:AG19"/>
    <mergeCell ref="AA20:AG20"/>
    <mergeCell ref="AA27:AG27"/>
    <mergeCell ref="AA23:AG23"/>
    <mergeCell ref="AA25:AG25"/>
    <mergeCell ref="AA6:AC8"/>
    <mergeCell ref="AA21:AG21"/>
    <mergeCell ref="BA5:BA6"/>
    <mergeCell ref="AQ5:AQ6"/>
    <mergeCell ref="AR5:AR6"/>
    <mergeCell ref="AY5:AY6"/>
    <mergeCell ref="AZ5:AZ6"/>
    <mergeCell ref="BB5:BB6"/>
    <mergeCell ref="BC5:BC6"/>
    <mergeCell ref="AX5:AX6"/>
    <mergeCell ref="AS5:AS6"/>
    <mergeCell ref="AT5:AT6"/>
    <mergeCell ref="AU5:AU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topLeftCell="AJ4" zoomScale="70" zoomScaleNormal="70" workbookViewId="0">
      <selection activeCell="AR7" sqref="AR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2" width="5.64453125" style="105" customWidth="1"/>
    <col min="33" max="33" width="6.64453125" style="105" customWidth="1"/>
    <col min="34" max="34" width="1.64453125" style="105" customWidth="1"/>
    <col min="35" max="35" width="6.64453125" style="105" customWidth="1"/>
    <col min="36" max="36" width="5.64453125" style="105" customWidth="1"/>
    <col min="37" max="37" width="1.64453125" style="105" customWidth="1"/>
    <col min="38" max="39" width="5.64453125" style="105" customWidth="1"/>
    <col min="40" max="40" width="1.64453125" style="105" customWidth="1"/>
    <col min="41" max="41" width="5.64453125" style="105" customWidth="1"/>
    <col min="42" max="42" width="7.64453125" style="105" customWidth="1"/>
    <col min="43" max="43" width="10.87890625" style="105" customWidth="1"/>
    <col min="44" max="44" width="27.64453125" style="105" customWidth="1"/>
    <col min="45" max="50" width="5.64453125" style="105" customWidth="1"/>
    <col min="51" max="51" width="8.64453125" style="105" customWidth="1"/>
    <col min="52" max="52" width="27.64453125" style="105" customWidth="1"/>
    <col min="53" max="58" width="5.64453125" style="105" customWidth="1"/>
    <col min="59" max="59" width="8.64453125" style="105" customWidth="1"/>
    <col min="60" max="60" width="27.64453125" style="105" customWidth="1"/>
    <col min="61" max="67" width="5.64453125" style="105" customWidth="1"/>
    <col min="68" max="16384" width="11.41015625" style="105"/>
  </cols>
  <sheetData>
    <row r="1" spans="1:67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3"/>
    </row>
    <row r="2" spans="1:67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30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5"/>
      <c r="AR2" s="202"/>
      <c r="AS2" s="202"/>
      <c r="AT2" s="202"/>
      <c r="AU2" s="202"/>
      <c r="AV2" s="202"/>
      <c r="AW2" s="202"/>
      <c r="AX2" s="238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3"/>
    </row>
    <row r="3" spans="1:67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90"/>
      <c r="AS3" s="190"/>
      <c r="AT3" s="190"/>
      <c r="AU3" s="190"/>
      <c r="AV3" s="190"/>
      <c r="AW3" s="190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3"/>
    </row>
    <row r="4" spans="1:67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90"/>
      <c r="AS4" s="190"/>
      <c r="AT4" s="190"/>
      <c r="AU4" s="190"/>
      <c r="AV4" s="190"/>
      <c r="AW4" s="190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3"/>
    </row>
    <row r="5" spans="1:67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90"/>
      <c r="AS5" s="190"/>
      <c r="AT5" s="190"/>
      <c r="AU5" s="190"/>
      <c r="AV5" s="190"/>
      <c r="AW5" s="190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3"/>
    </row>
    <row r="6" spans="1:67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$L$18</f>
        <v>1</v>
      </c>
      <c r="M6" s="476"/>
      <c r="N6" s="476"/>
      <c r="O6" s="476">
        <f>$L$20</f>
        <v>2</v>
      </c>
      <c r="P6" s="476"/>
      <c r="Q6" s="476"/>
      <c r="R6" s="476">
        <f>$L$22</f>
        <v>3</v>
      </c>
      <c r="S6" s="476"/>
      <c r="T6" s="476"/>
      <c r="U6" s="476">
        <f>$L$24</f>
        <v>4</v>
      </c>
      <c r="V6" s="476"/>
      <c r="W6" s="476"/>
      <c r="X6" s="477">
        <f>$L$26</f>
        <v>5</v>
      </c>
      <c r="Y6" s="477"/>
      <c r="Z6" s="477"/>
      <c r="AA6" s="477">
        <f>$L$28</f>
        <v>6</v>
      </c>
      <c r="AB6" s="477"/>
      <c r="AC6" s="477"/>
      <c r="AD6" s="472">
        <f>$L$30</f>
        <v>7</v>
      </c>
      <c r="AE6" s="472"/>
      <c r="AF6" s="472"/>
      <c r="AG6" s="189"/>
      <c r="AH6" s="189"/>
      <c r="AI6" s="189"/>
      <c r="AJ6" s="186"/>
      <c r="AK6" s="186"/>
      <c r="AL6" s="186"/>
      <c r="AM6" s="184"/>
      <c r="AN6" s="184"/>
      <c r="AO6" s="184"/>
      <c r="AP6" s="184"/>
      <c r="AQ6" s="194"/>
      <c r="AR6" s="184"/>
      <c r="AS6" s="392" t="s">
        <v>1</v>
      </c>
      <c r="AT6" s="392" t="s">
        <v>2</v>
      </c>
      <c r="AU6" s="392" t="s">
        <v>3</v>
      </c>
      <c r="AV6" s="392" t="s">
        <v>35</v>
      </c>
      <c r="AW6" s="392" t="s">
        <v>36</v>
      </c>
      <c r="AX6" s="392" t="s">
        <v>4</v>
      </c>
      <c r="AY6" s="195"/>
      <c r="AZ6" s="195"/>
      <c r="BA6" s="392" t="s">
        <v>1</v>
      </c>
      <c r="BB6" s="392" t="s">
        <v>2</v>
      </c>
      <c r="BC6" s="392" t="s">
        <v>3</v>
      </c>
      <c r="BD6" s="392" t="s">
        <v>35</v>
      </c>
      <c r="BE6" s="392" t="s">
        <v>36</v>
      </c>
      <c r="BF6" s="392" t="s">
        <v>4</v>
      </c>
      <c r="BG6" s="196"/>
      <c r="BH6" s="196"/>
      <c r="BI6" s="392" t="s">
        <v>1</v>
      </c>
      <c r="BJ6" s="392" t="s">
        <v>2</v>
      </c>
      <c r="BK6" s="392" t="s">
        <v>3</v>
      </c>
      <c r="BL6" s="392" t="s">
        <v>35</v>
      </c>
      <c r="BM6" s="392" t="s">
        <v>36</v>
      </c>
      <c r="BN6" s="392" t="s">
        <v>4</v>
      </c>
      <c r="BO6" s="199"/>
    </row>
    <row r="7" spans="1:67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7"/>
      <c r="Y7" s="477"/>
      <c r="Z7" s="477"/>
      <c r="AA7" s="477"/>
      <c r="AB7" s="477"/>
      <c r="AC7" s="477"/>
      <c r="AD7" s="472"/>
      <c r="AE7" s="472"/>
      <c r="AF7" s="472"/>
      <c r="AG7" s="189"/>
      <c r="AH7" s="189"/>
      <c r="AI7" s="189"/>
      <c r="AJ7" s="186"/>
      <c r="AK7" s="186"/>
      <c r="AL7" s="186"/>
      <c r="AM7" s="186"/>
      <c r="AN7" s="186"/>
      <c r="AO7" s="186"/>
      <c r="AP7" s="186"/>
      <c r="AQ7" s="194"/>
      <c r="AR7" s="296" t="s">
        <v>37</v>
      </c>
      <c r="AS7" s="393"/>
      <c r="AT7" s="393"/>
      <c r="AU7" s="393"/>
      <c r="AV7" s="393"/>
      <c r="AW7" s="393"/>
      <c r="AX7" s="393"/>
      <c r="AY7" s="200"/>
      <c r="AZ7" s="200"/>
      <c r="BA7" s="393"/>
      <c r="BB7" s="393"/>
      <c r="BC7" s="393"/>
      <c r="BD7" s="393"/>
      <c r="BE7" s="393"/>
      <c r="BF7" s="393"/>
      <c r="BG7" s="200"/>
      <c r="BH7" s="200"/>
      <c r="BI7" s="393"/>
      <c r="BJ7" s="393"/>
      <c r="BK7" s="393"/>
      <c r="BL7" s="393"/>
      <c r="BM7" s="393"/>
      <c r="BN7" s="393"/>
      <c r="BO7" s="199"/>
    </row>
    <row r="8" spans="1:67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8"/>
      <c r="Y8" s="478"/>
      <c r="Z8" s="478"/>
      <c r="AA8" s="478"/>
      <c r="AB8" s="478"/>
      <c r="AC8" s="478"/>
      <c r="AD8" s="472"/>
      <c r="AE8" s="472"/>
      <c r="AF8" s="472"/>
      <c r="AG8" s="411" t="s">
        <v>6</v>
      </c>
      <c r="AH8" s="412"/>
      <c r="AI8" s="412"/>
      <c r="AJ8" s="400" t="s">
        <v>4</v>
      </c>
      <c r="AK8" s="401"/>
      <c r="AL8" s="402"/>
      <c r="AM8" s="473" t="s">
        <v>19</v>
      </c>
      <c r="AN8" s="473"/>
      <c r="AO8" s="473"/>
      <c r="AP8" s="107" t="s">
        <v>8</v>
      </c>
      <c r="AQ8" s="184"/>
      <c r="AR8" s="154">
        <f>$L$18</f>
        <v>1</v>
      </c>
      <c r="AS8" s="348"/>
      <c r="AT8" s="348"/>
      <c r="AU8" s="348"/>
      <c r="AV8" s="348"/>
      <c r="AW8" s="348"/>
      <c r="AX8" s="308">
        <f>IF(AS8&gt;AS9,1,0)+IF(AT8&gt;AT9,1,0)+IF(AU8&gt;AU9,1,0)+IF(AV8&gt;AV9,1,0)+IF(AW8&gt;AW9,1,0)</f>
        <v>0</v>
      </c>
      <c r="AY8" s="207"/>
      <c r="AZ8" s="154">
        <f>$L$18</f>
        <v>1</v>
      </c>
      <c r="BA8" s="348"/>
      <c r="BB8" s="348"/>
      <c r="BC8" s="348"/>
      <c r="BD8" s="348"/>
      <c r="BE8" s="348"/>
      <c r="BF8" s="308">
        <f>IF(BA8&gt;BA9,1,0)+IF(BB8&gt;BB9,1,0)+IF(BC8&gt;BC9,1,0)+IF(BD8&gt;BD9,1,0)+IF(BE8&gt;BE9,1,0)</f>
        <v>0</v>
      </c>
      <c r="BG8" s="210"/>
      <c r="BH8" s="154">
        <f>$L$20</f>
        <v>2</v>
      </c>
      <c r="BI8" s="348"/>
      <c r="BJ8" s="348"/>
      <c r="BK8" s="348"/>
      <c r="BL8" s="348"/>
      <c r="BM8" s="348"/>
      <c r="BN8" s="308">
        <f>IF(BI8&gt;BI9,1,0)+IF(BJ8&gt;BJ9,1,0)+IF(BK8&gt;BK9,1,0)+IF(BL8&gt;BL9,1,0)+IF(BM8&gt;BM9,1,0)</f>
        <v>0</v>
      </c>
      <c r="BO8" s="199"/>
    </row>
    <row r="9" spans="1:67" s="106" customFormat="1" ht="34.950000000000003" customHeight="1" thickTop="1" thickBot="1" x14ac:dyDescent="0.45">
      <c r="A9" s="180"/>
      <c r="B9" s="143">
        <f>IF(K9="","-",RANK(G9,$G$9:$G$15,0)+RANK(F9,$F$9:$F$15,0)%+RANK(E9,$E$9:$E$15,0)%%+ROW()%%%)</f>
        <v>1.0101089999999999</v>
      </c>
      <c r="C9" s="144">
        <f t="shared" ref="C9:C15" si="0">IF(B9="","",RANK(B9,$B$9:$B$15,1))</f>
        <v>1</v>
      </c>
      <c r="D9" s="145">
        <f>$L$18</f>
        <v>1</v>
      </c>
      <c r="E9" s="157">
        <f>SUM(AG9-AI9)</f>
        <v>0</v>
      </c>
      <c r="F9" s="146">
        <f>SUM(AJ9-AL9)</f>
        <v>0</v>
      </c>
      <c r="G9" s="147">
        <f>SUM(AM9-AO9)</f>
        <v>0</v>
      </c>
      <c r="H9" s="148">
        <f>SMALL($B$9:$B$15,1)</f>
        <v>1.0101089999999999</v>
      </c>
      <c r="I9" s="144">
        <f t="shared" ref="I9:I15" si="1">IF(H9="","",RANK(H9,$H$9:$H$15,1))</f>
        <v>1</v>
      </c>
      <c r="J9" s="149">
        <f t="shared" ref="J9:J15" si="2">INDEX($D$9:$D$15,MATCH(H9,$B$9:$B$15,0),1)</f>
        <v>1</v>
      </c>
      <c r="K9" s="108">
        <f>$L$18</f>
        <v>1</v>
      </c>
      <c r="L9" s="113"/>
      <c r="M9" s="114"/>
      <c r="N9" s="115"/>
      <c r="O9" s="122" t="str">
        <f>IF($AX$8+$AX$9&gt;0,$AX$8,"")</f>
        <v/>
      </c>
      <c r="P9" s="123" t="s">
        <v>9</v>
      </c>
      <c r="Q9" s="124" t="str">
        <f>IF($AX$8+$AX$9&gt;0,$AX$9,"")</f>
        <v/>
      </c>
      <c r="R9" s="122" t="str">
        <f>IF($BF$8+$BF$9&gt;0,$BF$8,"")</f>
        <v/>
      </c>
      <c r="S9" s="123" t="s">
        <v>9</v>
      </c>
      <c r="T9" s="124" t="str">
        <f>IF($BF$8+$BF$9&gt;0,$BF$9,"")</f>
        <v/>
      </c>
      <c r="U9" s="122" t="str">
        <f>IF($BN$11+$BN$12&gt;0,$BN$11,"")</f>
        <v/>
      </c>
      <c r="V9" s="131" t="s">
        <v>9</v>
      </c>
      <c r="W9" s="124" t="str">
        <f>IF($BN$11+$BN$12&gt;0,$BN$12,"")</f>
        <v/>
      </c>
      <c r="X9" s="122" t="str">
        <f>IF($BF$17+$BF$18&gt;0,$BF$17,"")</f>
        <v/>
      </c>
      <c r="Y9" s="131" t="s">
        <v>9</v>
      </c>
      <c r="Z9" s="124" t="str">
        <f>IF($BF$17+$BF$18&gt;0,$BF$18,"")</f>
        <v/>
      </c>
      <c r="AA9" s="122" t="str">
        <f>IF($BF$26+$BF$27&gt;0,$BF$26,"")</f>
        <v/>
      </c>
      <c r="AB9" s="131" t="s">
        <v>9</v>
      </c>
      <c r="AC9" s="124" t="str">
        <f>IF($BF$26+$BF$27&gt;0,$BF$27,"")</f>
        <v/>
      </c>
      <c r="AD9" s="122" t="str">
        <f>IF($AX$17+$AX$18&gt;0,$AX$17,"")</f>
        <v/>
      </c>
      <c r="AE9" s="123" t="s">
        <v>9</v>
      </c>
      <c r="AF9" s="136" t="str">
        <f>IF($AX$17+$AX$18&gt;0,$AX$18,"")</f>
        <v/>
      </c>
      <c r="AG9" s="352">
        <f>SUM(AS8:AW8)+SUM(AS17:AW17)+SUM(BA8:BE8)+SUM(BA17:BE17)+SUM(BA26:BE26)+SUM(BI11:BM11)</f>
        <v>0</v>
      </c>
      <c r="AH9" s="353" t="s">
        <v>9</v>
      </c>
      <c r="AI9" s="353">
        <f>SUM(AS9:AW9)+SUM(AS18:AW18)+SUM(BA9:BE9)+SUM(BA18:BE18)+SUM(BA27:BE27)+SUM(BI12:BM12)</f>
        <v>0</v>
      </c>
      <c r="AJ9" s="354">
        <f>SUM($O$9,$R$9,$U$9,$X$9,$AA$9,$AD$9)</f>
        <v>0</v>
      </c>
      <c r="AK9" s="355" t="s">
        <v>9</v>
      </c>
      <c r="AL9" s="356">
        <f>SUM($Q$9,$T$9,$W$9,$Z$9,$AC$9,$AF$9)</f>
        <v>0</v>
      </c>
      <c r="AM9" s="357">
        <f>IF($O$9&gt;$Q$9,1,0)+IF($R$9&gt;$T$9,1,0)+IF($U$9&gt;$W$9,1,0)+IF($X$9&gt;$Z$9,1,0)+IF($AA$9&gt;$AC$9,1,0)+IF($AD$9&gt;$AF$9,1,0)</f>
        <v>0</v>
      </c>
      <c r="AN9" s="358" t="s">
        <v>9</v>
      </c>
      <c r="AO9" s="359">
        <f>IF($Q$9&gt;$O$9,1,0)+IF($T$9&gt;$R$9,1,0)+IF($W$9&gt;$U$9,1,0)+IF($Z$9&gt;$X$9,1,0)+IF($AC$9&gt;$AA$9,1,0)+IF($AF$9&gt;$AD$9,1,0)</f>
        <v>0</v>
      </c>
      <c r="AP9" s="109">
        <f t="shared" ref="AP9:AP15" si="3">IF(B9="","",RANK(B9,$B$9:$B$15,1))</f>
        <v>1</v>
      </c>
      <c r="AQ9" s="194"/>
      <c r="AR9" s="155">
        <f>$L$20</f>
        <v>2</v>
      </c>
      <c r="AS9" s="349"/>
      <c r="AT9" s="349"/>
      <c r="AU9" s="349"/>
      <c r="AV9" s="349"/>
      <c r="AW9" s="349"/>
      <c r="AX9" s="309">
        <f>IF(AS9&gt;AS8,1,0)+IF(AT9&gt;AT8,1,0)+IF(AU9&gt;AU8,1,0)+IF(AV9&gt;AV8,1,0)+IF(AW9&gt;AW8,1,0)</f>
        <v>0</v>
      </c>
      <c r="AY9" s="207"/>
      <c r="AZ9" s="155">
        <f>$L$22</f>
        <v>3</v>
      </c>
      <c r="BA9" s="349"/>
      <c r="BB9" s="349"/>
      <c r="BC9" s="349"/>
      <c r="BD9" s="349"/>
      <c r="BE9" s="349"/>
      <c r="BF9" s="309">
        <f>IF(BA9&gt;BA8,1,0)+IF(BB9&gt;BB8,1,0)+IF(BC9&gt;BC8,1,0)+IF(BD9&gt;BD8,1,0)+IF(BE9&gt;BE8,1,0)</f>
        <v>0</v>
      </c>
      <c r="BG9" s="210"/>
      <c r="BH9" s="155">
        <f>$L$26</f>
        <v>5</v>
      </c>
      <c r="BI9" s="349"/>
      <c r="BJ9" s="349"/>
      <c r="BK9" s="349"/>
      <c r="BL9" s="349"/>
      <c r="BM9" s="349"/>
      <c r="BN9" s="309">
        <f>IF(BI9&gt;BI8,1,0)+IF(BJ9&gt;BJ8,1,0)+IF(BK9&gt;BK8,1,0)+IF(BL9&gt;BL8,1,0)+IF(BM9&gt;BM8,1,0)</f>
        <v>0</v>
      </c>
      <c r="BO9" s="199"/>
    </row>
    <row r="10" spans="1:67" s="106" customFormat="1" ht="34.950000000000003" customHeight="1" x14ac:dyDescent="0.5">
      <c r="A10" s="180"/>
      <c r="B10" s="143">
        <f t="shared" ref="B10:B15" si="4">IF(K10="","-",RANK(G10,$G$9:$G$15,0)+RANK(F10,$F$9:$F$15,0)%+RANK(E10,$E$9:$E$15,0)%%+ROW()%%%)</f>
        <v>1.0101100000000001</v>
      </c>
      <c r="C10" s="144">
        <f t="shared" si="0"/>
        <v>2</v>
      </c>
      <c r="D10" s="145">
        <f>$L$20</f>
        <v>2</v>
      </c>
      <c r="E10" s="157">
        <f t="shared" ref="E10:E15" si="5">SUM(AG10-AI10)</f>
        <v>0</v>
      </c>
      <c r="F10" s="146">
        <f t="shared" ref="F10:F15" si="6">SUM(AJ10-AL10)</f>
        <v>0</v>
      </c>
      <c r="G10" s="147">
        <f t="shared" ref="G10:G15" si="7">SUM(AM10-AO10)</f>
        <v>0</v>
      </c>
      <c r="H10" s="148">
        <f>SMALL($B$9:$B$15,2)</f>
        <v>1.0101100000000001</v>
      </c>
      <c r="I10" s="144">
        <f t="shared" si="1"/>
        <v>2</v>
      </c>
      <c r="J10" s="149">
        <f t="shared" si="2"/>
        <v>2</v>
      </c>
      <c r="K10" s="108">
        <f>$L$20</f>
        <v>2</v>
      </c>
      <c r="L10" s="116" t="str">
        <f>IF($AX$8+$AX$9&gt;0,$AX$9,"")</f>
        <v/>
      </c>
      <c r="M10" s="117" t="s">
        <v>9</v>
      </c>
      <c r="N10" s="118" t="str">
        <f>IF($AX$8+$AX$9&gt;0,$AX$8,"")</f>
        <v/>
      </c>
      <c r="O10" s="125"/>
      <c r="P10" s="126"/>
      <c r="Q10" s="127"/>
      <c r="R10" s="128" t="str">
        <f>IF($AX$20+$AX$21&gt;0,$AX$20,"")</f>
        <v/>
      </c>
      <c r="S10" s="117" t="s">
        <v>9</v>
      </c>
      <c r="T10" s="118" t="str">
        <f>IF($AX$20+$AX$21&gt;0,$AX$21,"")</f>
        <v/>
      </c>
      <c r="U10" s="128" t="str">
        <f>IF($BN$20+$BN$21&gt;0,$BN$20,"")</f>
        <v/>
      </c>
      <c r="V10" s="117" t="s">
        <v>9</v>
      </c>
      <c r="W10" s="118" t="str">
        <f>IF($BN$20+$BN$21&gt;0,$BN$21,"")</f>
        <v/>
      </c>
      <c r="X10" s="128" t="str">
        <f>IF($BN$8+$BN$9&gt;0,$BN$8,"")</f>
        <v/>
      </c>
      <c r="Y10" s="130" t="s">
        <v>9</v>
      </c>
      <c r="Z10" s="118" t="str">
        <f>IF($BN$8+$BN$9&gt;0,$BN$9,"")</f>
        <v/>
      </c>
      <c r="AA10" s="128" t="str">
        <f>IF($BF$20+$BF$21&gt;0,$BF$20,"")</f>
        <v/>
      </c>
      <c r="AB10" s="130" t="s">
        <v>9</v>
      </c>
      <c r="AC10" s="118" t="str">
        <f>IF($BF$20+$BF$21&gt;0,$BF$21,"")</f>
        <v/>
      </c>
      <c r="AD10" s="128" t="str">
        <f>IF($AX$26+$AX$27&gt;0,$AX$26,"")</f>
        <v/>
      </c>
      <c r="AE10" s="117" t="s">
        <v>9</v>
      </c>
      <c r="AF10" s="137" t="str">
        <f>IF($AX$26+$AX$27&gt;0,$AX$27,"")</f>
        <v/>
      </c>
      <c r="AG10" s="360">
        <f>SUM(AS9:AW9)+SUM(AS20:AW20)+SUM(AS26:AW26)+SUM(BA20:BE20)+SUM(BI8:BM8)+SUM(BI20:BM20)</f>
        <v>0</v>
      </c>
      <c r="AH10" s="361" t="s">
        <v>9</v>
      </c>
      <c r="AI10" s="362">
        <f>SUM(AS8:AW8)+SUM(AS21:AW21)+SUM(AS27:AW27)+SUM(BA21:BE21)+SUM(BI9:BM9)+SUM(BI21:BM21)</f>
        <v>0</v>
      </c>
      <c r="AJ10" s="363">
        <f>SUM($L$10,$R$10,$U$10,$X$10,$AA$10,$AD$10)</f>
        <v>0</v>
      </c>
      <c r="AK10" s="361" t="s">
        <v>9</v>
      </c>
      <c r="AL10" s="364">
        <f>SUM($N$10,$T$10,$W$10,$Z$10,$AC$10,$AF$10)</f>
        <v>0</v>
      </c>
      <c r="AM10" s="365">
        <f>IF($L$10&gt;$N$10,1,0)+IF($R$10&gt;$T$10,1,0)+IF($U$10&gt;$W$10,1,0)+IF($X$10&gt;$Z$10,1,0)+IF($AA$10&gt;$AC$10,1,0)+IF($AD$10&gt;$AF$10,1,0)</f>
        <v>0</v>
      </c>
      <c r="AN10" s="366" t="s">
        <v>9</v>
      </c>
      <c r="AO10" s="367">
        <f>IF($N$10&gt;$L$10,1,0)+IF($T$10&gt;$R$10,1,0)+IF($W$10&gt;$U$10,1,0)+IF($Z$10&gt;$X$10,1,0)+IF($AC$10&gt;$AA$10,1,0)+IF($AF$10&gt;$AD$10,1,0)</f>
        <v>0</v>
      </c>
      <c r="AP10" s="110">
        <f t="shared" si="3"/>
        <v>2</v>
      </c>
      <c r="AQ10" s="186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96" t="s">
        <v>45</v>
      </c>
      <c r="BI10" s="209"/>
      <c r="BJ10" s="209"/>
      <c r="BK10" s="209"/>
      <c r="BL10" s="209"/>
      <c r="BM10" s="209"/>
      <c r="BN10" s="209"/>
      <c r="BO10" s="199"/>
    </row>
    <row r="11" spans="1:67" s="106" customFormat="1" ht="34.950000000000003" customHeight="1" x14ac:dyDescent="0.4">
      <c r="A11" s="180"/>
      <c r="B11" s="143">
        <f t="shared" si="4"/>
        <v>1.010111</v>
      </c>
      <c r="C11" s="144">
        <f t="shared" si="0"/>
        <v>3</v>
      </c>
      <c r="D11" s="145">
        <f>$L$22</f>
        <v>3</v>
      </c>
      <c r="E11" s="157">
        <f t="shared" si="5"/>
        <v>0</v>
      </c>
      <c r="F11" s="146">
        <f t="shared" si="6"/>
        <v>0</v>
      </c>
      <c r="G11" s="147">
        <f t="shared" si="7"/>
        <v>0</v>
      </c>
      <c r="H11" s="148">
        <f>SMALL($B$9:$B$15,3)</f>
        <v>1.010111</v>
      </c>
      <c r="I11" s="144">
        <f t="shared" si="1"/>
        <v>3</v>
      </c>
      <c r="J11" s="149">
        <f t="shared" si="2"/>
        <v>3</v>
      </c>
      <c r="K11" s="108">
        <f>$L$22</f>
        <v>3</v>
      </c>
      <c r="L11" s="116" t="str">
        <f>IF($BF$8+$BF$9&gt;0,$BF$9,"")</f>
        <v/>
      </c>
      <c r="M11" s="117" t="s">
        <v>9</v>
      </c>
      <c r="N11" s="118" t="str">
        <f>IF($BF$8+$BF$9&gt;0,$BF$8,"")</f>
        <v/>
      </c>
      <c r="O11" s="128" t="str">
        <f>IF($AX$20+$AX$21&gt;0,$AX$21,"")</f>
        <v/>
      </c>
      <c r="P11" s="117" t="s">
        <v>9</v>
      </c>
      <c r="Q11" s="118" t="str">
        <f>IF($AX$20+$AX$21&gt;0,$AX$20,"")</f>
        <v/>
      </c>
      <c r="R11" s="125"/>
      <c r="S11" s="126"/>
      <c r="T11" s="127"/>
      <c r="U11" s="128" t="str">
        <f>IF($AX$11+$AX$12&gt;0,$AX$11,"")</f>
        <v/>
      </c>
      <c r="V11" s="117" t="s">
        <v>9</v>
      </c>
      <c r="W11" s="118" t="str">
        <f>IF($AX$11+$AX$12&gt;0,$AX$12,"")</f>
        <v/>
      </c>
      <c r="X11" s="128" t="str">
        <f>IF($BN$26+$BN$27&gt;0,$BN$26,"")</f>
        <v/>
      </c>
      <c r="Y11" s="130" t="s">
        <v>9</v>
      </c>
      <c r="Z11" s="118" t="str">
        <f>IF($BN$26+$BN$27&gt;0,$BN$27,"")</f>
        <v/>
      </c>
      <c r="AA11" s="128" t="str">
        <f>IF($BN$14+$BN$15&gt;0,$BN$14,"")</f>
        <v/>
      </c>
      <c r="AB11" s="130" t="s">
        <v>9</v>
      </c>
      <c r="AC11" s="118" t="str">
        <f>IF($BN$14+$BN$15&gt;0,$BN$15,"")</f>
        <v/>
      </c>
      <c r="AD11" s="128" t="str">
        <f>IF($BF$14+$BF$15&gt;0,$BF$14,"")</f>
        <v/>
      </c>
      <c r="AE11" s="117" t="s">
        <v>9</v>
      </c>
      <c r="AF11" s="137" t="str">
        <f>IF($BF$14+$BF$15&gt;0,$BF$15,"")</f>
        <v/>
      </c>
      <c r="AG11" s="360">
        <f>SUM(AS11:AW11)+SUM(AS21:AW21)+SUM(BA9:BE9)+SUM(BA14:BE14)+SUM(BI14:BM14)+SUM(BI26:BM26)</f>
        <v>0</v>
      </c>
      <c r="AH11" s="361" t="s">
        <v>9</v>
      </c>
      <c r="AI11" s="362">
        <f>SUM(AS12:AW12)+SUM(AS20:AW20)+SUM(BA8:BE8)+SUM(BA15:BE15)+SUM(BI15:BM15)+SUM(BI27:BM27)</f>
        <v>0</v>
      </c>
      <c r="AJ11" s="363">
        <f>SUM($L$11,$O$11,$U$11,$X$11,$AA$11,$AD$11)</f>
        <v>0</v>
      </c>
      <c r="AK11" s="361" t="s">
        <v>9</v>
      </c>
      <c r="AL11" s="364">
        <f>SUM($N$11,$Q$11,$W$11,$Z$11,$AC$11,$AF$11)</f>
        <v>0</v>
      </c>
      <c r="AM11" s="365">
        <f>IF($L$11&gt;$N$11,1,0)+IF($O$11&gt;$Q$11,1,0)+IF($U$11&gt;$W$11,1,0)+IF($X$11&gt;$Z$11,1,0)+IF($AA$11&gt;$AC$11,1,0)+IF($AD$11&gt;$AF$11,1,0)</f>
        <v>0</v>
      </c>
      <c r="AN11" s="366" t="s">
        <v>9</v>
      </c>
      <c r="AO11" s="367">
        <f>IF($N$11&gt;$L$11,1,0)+IF($Q$11&gt;$O$11,1,0)+IF($W$11&gt;$U$11,1,0)+IF($Z$11&gt;$X$11,1,0)+IF($AC$11&gt;$AA$11,1,0)+IF($AF$11&gt;$AD$11,1,0)</f>
        <v>0</v>
      </c>
      <c r="AP11" s="110">
        <f t="shared" si="3"/>
        <v>3</v>
      </c>
      <c r="AQ11" s="194"/>
      <c r="AR11" s="156">
        <f>$L$22</f>
        <v>3</v>
      </c>
      <c r="AS11" s="350"/>
      <c r="AT11" s="350"/>
      <c r="AU11" s="350"/>
      <c r="AV11" s="350"/>
      <c r="AW11" s="350"/>
      <c r="AX11" s="308">
        <f>IF(AS11&gt;AS12,1,0)+IF(AT11&gt;AT12,1,0)+IF(AU11&gt;AU12,1,0)+IF(AV11&gt;AV12,1,0)+IF(AW11&gt;AW12,1,0)</f>
        <v>0</v>
      </c>
      <c r="AY11" s="207"/>
      <c r="AZ11" s="154">
        <f>$L$24</f>
        <v>4</v>
      </c>
      <c r="BA11" s="348"/>
      <c r="BB11" s="348"/>
      <c r="BC11" s="348"/>
      <c r="BD11" s="348"/>
      <c r="BE11" s="348"/>
      <c r="BF11" s="308">
        <f>IF(BA11&gt;BA12,1,0)+IF(BB11&gt;BB12,1,0)+IF(BC11&gt;BC12,1,0)+IF(BD11&gt;BD12,1,0)+IF(BE11&gt;BE12,1,0)</f>
        <v>0</v>
      </c>
      <c r="BG11" s="210"/>
      <c r="BH11" s="154">
        <f>$L$18</f>
        <v>1</v>
      </c>
      <c r="BI11" s="348"/>
      <c r="BJ11" s="348"/>
      <c r="BK11" s="348"/>
      <c r="BL11" s="348"/>
      <c r="BM11" s="348"/>
      <c r="BN11" s="308">
        <f>IF(BI11&gt;BI12,1,0)+IF(BJ11&gt;BJ12,1,0)+IF(BK11&gt;BK12,1,0)+IF(BL11&gt;BL12,1,0)+IF(BM11&gt;BM12,1,0)</f>
        <v>0</v>
      </c>
      <c r="BO11" s="199"/>
    </row>
    <row r="12" spans="1:67" s="106" customFormat="1" ht="34.950000000000003" customHeight="1" thickBot="1" x14ac:dyDescent="0.45">
      <c r="A12" s="180"/>
      <c r="B12" s="143">
        <f t="shared" si="4"/>
        <v>1.0101119999999999</v>
      </c>
      <c r="C12" s="144">
        <f t="shared" si="0"/>
        <v>4</v>
      </c>
      <c r="D12" s="145">
        <f>$L$24</f>
        <v>4</v>
      </c>
      <c r="E12" s="157">
        <f t="shared" si="5"/>
        <v>0</v>
      </c>
      <c r="F12" s="146">
        <f t="shared" si="6"/>
        <v>0</v>
      </c>
      <c r="G12" s="147">
        <f t="shared" si="7"/>
        <v>0</v>
      </c>
      <c r="H12" s="148">
        <f>SMALL($B$9:$B$15,4)</f>
        <v>1.0101119999999999</v>
      </c>
      <c r="I12" s="144">
        <f t="shared" si="1"/>
        <v>4</v>
      </c>
      <c r="J12" s="149">
        <f t="shared" si="2"/>
        <v>4</v>
      </c>
      <c r="K12" s="108">
        <f>$L$24</f>
        <v>4</v>
      </c>
      <c r="L12" s="116" t="str">
        <f>IF($BN$11+$BN$12&gt;0,$BN$12,"")</f>
        <v/>
      </c>
      <c r="M12" s="117" t="s">
        <v>9</v>
      </c>
      <c r="N12" s="118" t="str">
        <f>IF($BN$11+$BN$12&gt;0,$BN$11,"")</f>
        <v/>
      </c>
      <c r="O12" s="128" t="str">
        <f>IF($BN$20+$BN$21&gt;0,$BN$21,"")</f>
        <v/>
      </c>
      <c r="P12" s="117" t="s">
        <v>9</v>
      </c>
      <c r="Q12" s="118" t="str">
        <f>IF($BN$20+$BN$21&gt;0,$BN$20,"")</f>
        <v/>
      </c>
      <c r="R12" s="128" t="str">
        <f>IF($AX$11+$AX$12&gt;0,$AX$12,"")</f>
        <v/>
      </c>
      <c r="S12" s="117" t="s">
        <v>9</v>
      </c>
      <c r="T12" s="118" t="str">
        <f>IF($AX$11+$AX$12&gt;0,$AX$11,"")</f>
        <v/>
      </c>
      <c r="U12" s="125"/>
      <c r="V12" s="126"/>
      <c r="W12" s="127"/>
      <c r="X12" s="128" t="str">
        <f>IF($AX$23+$AX$24&gt;0,$AX$23,"")</f>
        <v/>
      </c>
      <c r="Y12" s="117" t="s">
        <v>9</v>
      </c>
      <c r="Z12" s="118" t="str">
        <f>IF($AX$23+$AX$24&gt;0,$AX$24,"")</f>
        <v/>
      </c>
      <c r="AA12" s="128" t="str">
        <f>IF($BF$11+$BF$12&gt;0,$BF$11,"")</f>
        <v/>
      </c>
      <c r="AB12" s="117" t="s">
        <v>9</v>
      </c>
      <c r="AC12" s="118" t="str">
        <f>IF($BF$11+$BF$12&gt;0,$BF$12,"")</f>
        <v/>
      </c>
      <c r="AD12" s="128" t="str">
        <f>IF($BF$23+$BF$24&gt;0,$BF$23,"")</f>
        <v/>
      </c>
      <c r="AE12" s="117" t="s">
        <v>9</v>
      </c>
      <c r="AF12" s="137" t="str">
        <f>IF($BF$23+$BF$24&gt;0,$BF$24,"")</f>
        <v/>
      </c>
      <c r="AG12" s="360">
        <f>SUM(AS12:AW12)+SUM(AS23:AW23)+SUM(BA11:BE11)+SUM(BA23:BE23)+SUM(BI12:BM12)+SUM(BI21:BM21)</f>
        <v>0</v>
      </c>
      <c r="AH12" s="361" t="s">
        <v>9</v>
      </c>
      <c r="AI12" s="362">
        <f>SUM(AS11:AW11)+SUM(AS24:AW24)+SUM(BA12:BE12)+SUM(BA24:BE24)+SUM(BI11:BM11)+SUM(BI20:BM20)</f>
        <v>0</v>
      </c>
      <c r="AJ12" s="363">
        <f>SUM($L$12,$O$12,$R$12,$X$12,$AA$12,$AD$12)</f>
        <v>0</v>
      </c>
      <c r="AK12" s="361" t="s">
        <v>9</v>
      </c>
      <c r="AL12" s="364">
        <f>SUM($N$12,$Q$12,$T$12,$Z$12,$AC$12,$AF$12)</f>
        <v>0</v>
      </c>
      <c r="AM12" s="365">
        <f>IF($L$12&gt;$N$12,1,0)+IF($O$12&gt;$Q$12,1,0)+IF($R$12&gt;$T$12,1,0)+IF($X$12&gt;$Z$12,1,0)+IF($AA$12&gt;$AC$12,1,0)+IF($AD$12&gt;$AF$12,1,0)</f>
        <v>0</v>
      </c>
      <c r="AN12" s="366" t="s">
        <v>9</v>
      </c>
      <c r="AO12" s="367">
        <f>IF($N$12&gt;$L$12,1,0)+IF($Q$12&gt;$O$12,1,0)+IF($T$12&gt;$R$12,1,0)+IF($Z$12&gt;$X$12,1,0)+IF($AC$12&gt;$AA$12,1,0)+IF($AF$12&gt;$AD$12,1,0)</f>
        <v>0</v>
      </c>
      <c r="AP12" s="110">
        <f t="shared" si="3"/>
        <v>4</v>
      </c>
      <c r="AQ12" s="194"/>
      <c r="AR12" s="155">
        <f>$L$24</f>
        <v>4</v>
      </c>
      <c r="AS12" s="349"/>
      <c r="AT12" s="349"/>
      <c r="AU12" s="349"/>
      <c r="AV12" s="349"/>
      <c r="AW12" s="349"/>
      <c r="AX12" s="309">
        <f>IF(AS12&gt;AS11,1,0)+IF(AT12&gt;AT11,1,0)+IF(AU12&gt;AU11,1,0)+IF(AV12&gt;AV11,1,0)+IF(AW12&gt;AW11,1,0)</f>
        <v>0</v>
      </c>
      <c r="AY12" s="207"/>
      <c r="AZ12" s="155">
        <f>$L$28</f>
        <v>6</v>
      </c>
      <c r="BA12" s="349"/>
      <c r="BB12" s="349"/>
      <c r="BC12" s="349"/>
      <c r="BD12" s="349"/>
      <c r="BE12" s="349"/>
      <c r="BF12" s="309">
        <f>IF(BA12&gt;BA11,1,0)+IF(BB12&gt;BB11,1,0)+IF(BC12&gt;BC11,1,0)+IF(BD12&gt;BD11,1,0)+IF(BE12&gt;BE11,1,0)</f>
        <v>0</v>
      </c>
      <c r="BG12" s="210"/>
      <c r="BH12" s="155">
        <f>$L$24</f>
        <v>4</v>
      </c>
      <c r="BI12" s="349"/>
      <c r="BJ12" s="349"/>
      <c r="BK12" s="349"/>
      <c r="BL12" s="349"/>
      <c r="BM12" s="349"/>
      <c r="BN12" s="309">
        <f>IF(BI12&gt;BI11,1,0)+IF(BJ12&gt;BJ11,1,0)+IF(BK12&gt;BK11,1,0)+IF(BL12&gt;BL11,1,0)+IF(BM12&gt;BM11,1,0)</f>
        <v>0</v>
      </c>
      <c r="BO12" s="199"/>
    </row>
    <row r="13" spans="1:67" s="106" customFormat="1" ht="34.950000000000003" customHeight="1" x14ac:dyDescent="0.4">
      <c r="A13" s="180"/>
      <c r="B13" s="143">
        <f t="shared" si="4"/>
        <v>1.010113</v>
      </c>
      <c r="C13" s="144">
        <f t="shared" si="0"/>
        <v>5</v>
      </c>
      <c r="D13" s="145">
        <f>$L$26</f>
        <v>5</v>
      </c>
      <c r="E13" s="157">
        <f t="shared" si="5"/>
        <v>0</v>
      </c>
      <c r="F13" s="146">
        <f t="shared" si="6"/>
        <v>0</v>
      </c>
      <c r="G13" s="147">
        <f t="shared" si="7"/>
        <v>0</v>
      </c>
      <c r="H13" s="148">
        <f>SMALL($B$9:$B$15,5)</f>
        <v>1.010113</v>
      </c>
      <c r="I13" s="144">
        <f t="shared" si="1"/>
        <v>5</v>
      </c>
      <c r="J13" s="149">
        <f t="shared" si="2"/>
        <v>5</v>
      </c>
      <c r="K13" s="108">
        <f>$L$26</f>
        <v>5</v>
      </c>
      <c r="L13" s="116" t="str">
        <f>IF($BF$17+$BF$18&gt;0,$BF$18,"")</f>
        <v/>
      </c>
      <c r="M13" s="117" t="s">
        <v>9</v>
      </c>
      <c r="N13" s="118" t="str">
        <f>IF($BF$17+$BF$18&gt;0,$BF$17,"")</f>
        <v/>
      </c>
      <c r="O13" s="128" t="str">
        <f>IF($BN$8+$BN$9&gt;0,$BN$9,"")</f>
        <v/>
      </c>
      <c r="P13" s="117" t="s">
        <v>9</v>
      </c>
      <c r="Q13" s="118" t="str">
        <f>IF($BN$8+$BN$9&gt;0,$BN$8,"")</f>
        <v/>
      </c>
      <c r="R13" s="128" t="str">
        <f>IF($BN$26+$BN$27&gt;0,$BN$27,"")</f>
        <v/>
      </c>
      <c r="S13" s="117" t="s">
        <v>9</v>
      </c>
      <c r="T13" s="118" t="str">
        <f>IF($BN$26+$BN$27&gt;0,$BN$26,"")</f>
        <v/>
      </c>
      <c r="U13" s="128" t="str">
        <f>IF($AX$23+$AX$24&gt;0,$AX$24,"")</f>
        <v/>
      </c>
      <c r="V13" s="117" t="s">
        <v>9</v>
      </c>
      <c r="W13" s="118" t="str">
        <f>IF($AX$23+$AX$24&gt;0,$AX$23,"")</f>
        <v/>
      </c>
      <c r="X13" s="133"/>
      <c r="Y13" s="134"/>
      <c r="Z13" s="135"/>
      <c r="AA13" s="128" t="str">
        <f>IF($AX$14+$AX$15&gt;0,$AX$14,"")</f>
        <v/>
      </c>
      <c r="AB13" s="117" t="s">
        <v>9</v>
      </c>
      <c r="AC13" s="118" t="str">
        <f>IF($AX$14+$AX$15&gt;0,$AX$15,"")</f>
        <v/>
      </c>
      <c r="AD13" s="128" t="str">
        <f>IF($BN$17+$BN$18&gt;0,$BN$17,"")</f>
        <v/>
      </c>
      <c r="AE13" s="117" t="s">
        <v>9</v>
      </c>
      <c r="AF13" s="137" t="str">
        <f>IF($BN$17+$BN$18&gt;0,$BN$18,"")</f>
        <v/>
      </c>
      <c r="AG13" s="360">
        <f>SUM(AS14:AW14)+SUM(AS24:AW24)+SUM(BA18:BE18)+SUM(BI9:BM9)+SUM(BI17:BM17)+SUM(BI27:BM27)</f>
        <v>0</v>
      </c>
      <c r="AH13" s="361" t="s">
        <v>9</v>
      </c>
      <c r="AI13" s="362">
        <f>SUM(AS15:AW15)+SUM(AS23:AW23)+SUM(BA17:BE17)+SUM(BI8:BM8)+SUM(BI18:BM18)+SUM(BI26:BM26)</f>
        <v>0</v>
      </c>
      <c r="AJ13" s="363">
        <f>SUM($L$13,$O$13,$R$13,$U$13,$AA$13,$AD$13)</f>
        <v>0</v>
      </c>
      <c r="AK13" s="361" t="s">
        <v>9</v>
      </c>
      <c r="AL13" s="364">
        <f>SUM($N$13,$Q$13,$T$13,$W$13,$AC$13,$AF$13)</f>
        <v>0</v>
      </c>
      <c r="AM13" s="365">
        <f>IF($L$13&gt;$N$13,1,0)+IF($O$13&gt;$Q$13,1,0)+IF($R$13&gt;$T$13,1,0)+IF($U$13&gt;$W$13,1,0)+IF($AA$13&gt;$AC$13,1,0)+IF($AD$13&gt;$AF$13,1,0)</f>
        <v>0</v>
      </c>
      <c r="AN13" s="366" t="s">
        <v>9</v>
      </c>
      <c r="AO13" s="367">
        <f>IF($N$13&gt;$L$13,1,0)+IF($Q$13&gt;$O$13,1,0)+IF($T$13&gt;$R$13,1,0)+IF($W$13&gt;$U$13,1,0)+IF($AC$13&gt;$AA$13,1,0)+IF($AF$13&gt;$AD$13,1,0)</f>
        <v>0</v>
      </c>
      <c r="AP13" s="110">
        <f t="shared" si="3"/>
        <v>5</v>
      </c>
      <c r="AQ13" s="194"/>
      <c r="AR13" s="213"/>
      <c r="AS13" s="213"/>
      <c r="AT13" s="213"/>
      <c r="AU13" s="213"/>
      <c r="AV13" s="213"/>
      <c r="AW13" s="213"/>
      <c r="AX13" s="208"/>
      <c r="AY13" s="208"/>
      <c r="AZ13" s="296" t="s">
        <v>44</v>
      </c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199"/>
    </row>
    <row r="14" spans="1:67" s="106" customFormat="1" ht="34.950000000000003" customHeight="1" x14ac:dyDescent="0.4">
      <c r="A14" s="180"/>
      <c r="B14" s="143">
        <f t="shared" si="4"/>
        <v>1.010114</v>
      </c>
      <c r="C14" s="144">
        <f t="shared" si="0"/>
        <v>6</v>
      </c>
      <c r="D14" s="145">
        <f>$L$28</f>
        <v>6</v>
      </c>
      <c r="E14" s="157">
        <f t="shared" si="5"/>
        <v>0</v>
      </c>
      <c r="F14" s="146">
        <f t="shared" si="6"/>
        <v>0</v>
      </c>
      <c r="G14" s="147">
        <f t="shared" si="7"/>
        <v>0</v>
      </c>
      <c r="H14" s="148">
        <f>SMALL($B$9:$B$15,6)</f>
        <v>1.010114</v>
      </c>
      <c r="I14" s="144">
        <f t="shared" si="1"/>
        <v>6</v>
      </c>
      <c r="J14" s="149">
        <f t="shared" si="2"/>
        <v>6</v>
      </c>
      <c r="K14" s="108">
        <f>$L$28</f>
        <v>6</v>
      </c>
      <c r="L14" s="116" t="str">
        <f>IF($BF$26+$BF$27&gt;0,$BF$27,"")</f>
        <v/>
      </c>
      <c r="M14" s="117" t="s">
        <v>9</v>
      </c>
      <c r="N14" s="118" t="str">
        <f>IF($BF$26+$BF$27&gt;0,$BF$26,"")</f>
        <v/>
      </c>
      <c r="O14" s="128" t="str">
        <f>IF($BF$20+$BF$21&gt;0,$BF$21,"")</f>
        <v/>
      </c>
      <c r="P14" s="117" t="s">
        <v>9</v>
      </c>
      <c r="Q14" s="118" t="str">
        <f>IF($BF$20+$BF$21&gt;0,$BF$20,"")</f>
        <v/>
      </c>
      <c r="R14" s="128" t="str">
        <f>IF($BN$14+$BN$15&gt;0,$BN$15,"")</f>
        <v/>
      </c>
      <c r="S14" s="117" t="s">
        <v>9</v>
      </c>
      <c r="T14" s="118" t="str">
        <f>IF($BN$14+$BN$15&gt;0,$BN$14,"")</f>
        <v/>
      </c>
      <c r="U14" s="128" t="str">
        <f>IF($BF$11+$BF$12&gt;0,$BF$12,"")</f>
        <v/>
      </c>
      <c r="V14" s="117" t="s">
        <v>9</v>
      </c>
      <c r="W14" s="118" t="str">
        <f>IF($BF$11+$BF$12&gt;0,$BF$11,"")</f>
        <v/>
      </c>
      <c r="X14" s="128" t="str">
        <f>IF($AX$14+$AX$15&gt;0,$AX$15,"")</f>
        <v/>
      </c>
      <c r="Y14" s="130" t="s">
        <v>9</v>
      </c>
      <c r="Z14" s="118" t="str">
        <f>IF($AX$14+$AX$15&gt;0,$AX$14,"")</f>
        <v/>
      </c>
      <c r="AA14" s="125"/>
      <c r="AB14" s="126"/>
      <c r="AC14" s="127"/>
      <c r="AD14" s="128" t="str">
        <f>IF($BN$23+$BN$24&gt;0,$BN$23,"")</f>
        <v/>
      </c>
      <c r="AE14" s="117" t="s">
        <v>9</v>
      </c>
      <c r="AF14" s="137" t="str">
        <f>IF($BN$23+$BN$24&gt;0,$BN$24,"")</f>
        <v/>
      </c>
      <c r="AG14" s="360">
        <f>SUM(AS15:AW15)+SUM(BA12:BE12)+SUM(BA21:BE21)+SUM(BA27:BE27)+SUM(BI15:BM15)+SUM(BI23:BM23)</f>
        <v>0</v>
      </c>
      <c r="AH14" s="361" t="s">
        <v>9</v>
      </c>
      <c r="AI14" s="362">
        <f>SUM(AS14:AW14)+SUM(BA11:BE11)+SUM(BA20:BE20)+SUM(BA26:BE26)+SUM(BI14:BM14)+SUM(BI24:BM24)</f>
        <v>0</v>
      </c>
      <c r="AJ14" s="363">
        <f>SUM($L$14,$O$14,$R$14,$U$14,$X$14,$AD$14)</f>
        <v>0</v>
      </c>
      <c r="AK14" s="361" t="s">
        <v>9</v>
      </c>
      <c r="AL14" s="364">
        <f>SUM($N$14,$Q$14,$T$14,$W$14,$Z$14,$AF$14)</f>
        <v>0</v>
      </c>
      <c r="AM14" s="365">
        <f>IF($L$14&gt;$N$14,1,0)+IF($O$14&gt;$Q$14,1,0)+IF($R$14&gt;$T$14,1,0)+IF($U$14&gt;$W$14,1,0)+IF($X$14&gt;$Z$14,1,0)+IF($AD$14&gt;$AF$14,1,0)</f>
        <v>0</v>
      </c>
      <c r="AN14" s="366" t="s">
        <v>9</v>
      </c>
      <c r="AO14" s="367">
        <f>IF($N$14&gt;$L$14,1,0)+IF($Q$14&gt;$O$14,1,0)+IF($T$14&gt;$R$14,1,0)+IF($W$14&gt;$U$14,1,0)+IF($Z$14&gt;$X$14,1,0)+IF($AF$14&gt;$AD$14,1,0)</f>
        <v>0</v>
      </c>
      <c r="AP14" s="110">
        <f t="shared" si="3"/>
        <v>6</v>
      </c>
      <c r="AQ14" s="194"/>
      <c r="AR14" s="156">
        <f>$L$26</f>
        <v>5</v>
      </c>
      <c r="AS14" s="350"/>
      <c r="AT14" s="350"/>
      <c r="AU14" s="350"/>
      <c r="AV14" s="350"/>
      <c r="AW14" s="350"/>
      <c r="AX14" s="308">
        <f>IF(AS14&gt;AS15,1,0)+IF(AT14&gt;AT15,1,0)+IF(AU14&gt;AU15,1,0)+IF(AV14&gt;AV15,1,0)+IF(AW14&gt;AW15,1,0)</f>
        <v>0</v>
      </c>
      <c r="AY14" s="207"/>
      <c r="AZ14" s="154">
        <f>$L$22</f>
        <v>3</v>
      </c>
      <c r="BA14" s="348"/>
      <c r="BB14" s="348"/>
      <c r="BC14" s="348"/>
      <c r="BD14" s="348"/>
      <c r="BE14" s="348"/>
      <c r="BF14" s="308">
        <f>IF(BA14&gt;BA15,1,0)+IF(BB14&gt;BB15,1,0)+IF(BC14&gt;BC15,1,0)+IF(BD14&gt;BD15,1,0)+IF(BE14&gt;BE15,1,0)</f>
        <v>0</v>
      </c>
      <c r="BG14" s="210"/>
      <c r="BH14" s="154">
        <f>$L$22</f>
        <v>3</v>
      </c>
      <c r="BI14" s="348"/>
      <c r="BJ14" s="348"/>
      <c r="BK14" s="348"/>
      <c r="BL14" s="348"/>
      <c r="BM14" s="348"/>
      <c r="BN14" s="308">
        <f>IF(BI14&gt;BI15,1,0)+IF(BJ14&gt;BJ15,1,0)+IF(BK14&gt;BK15,1,0)+IF(BL14&gt;BL15,1,0)+IF(BM14&gt;BM15,1,0)</f>
        <v>0</v>
      </c>
      <c r="BO14" s="199"/>
    </row>
    <row r="15" spans="1:67" s="106" customFormat="1" ht="34.950000000000003" customHeight="1" thickBot="1" x14ac:dyDescent="0.45">
      <c r="A15" s="180"/>
      <c r="B15" s="158">
        <f t="shared" si="4"/>
        <v>1.0101150000000001</v>
      </c>
      <c r="C15" s="147">
        <f t="shared" si="0"/>
        <v>7</v>
      </c>
      <c r="D15" s="150">
        <f>$L$30</f>
        <v>7</v>
      </c>
      <c r="E15" s="157">
        <f t="shared" si="5"/>
        <v>0</v>
      </c>
      <c r="F15" s="146">
        <f t="shared" si="6"/>
        <v>0</v>
      </c>
      <c r="G15" s="147">
        <f t="shared" si="7"/>
        <v>0</v>
      </c>
      <c r="H15" s="151">
        <f>SMALL($B$9:$B$15,7)</f>
        <v>1.0101150000000001</v>
      </c>
      <c r="I15" s="152">
        <f t="shared" si="1"/>
        <v>7</v>
      </c>
      <c r="J15" s="153">
        <f t="shared" si="2"/>
        <v>7</v>
      </c>
      <c r="K15" s="108">
        <f>$L$30</f>
        <v>7</v>
      </c>
      <c r="L15" s="119" t="str">
        <f>IF($AX$17+$AX$18&gt;0,$AX$18,"")</f>
        <v/>
      </c>
      <c r="M15" s="120" t="s">
        <v>9</v>
      </c>
      <c r="N15" s="121" t="str">
        <f>IF($AX$17+$AX$18&gt;0,$AX$17,"")</f>
        <v/>
      </c>
      <c r="O15" s="129" t="str">
        <f>IF($AX$26+$AX$27&gt;0,$AX$27,"")</f>
        <v/>
      </c>
      <c r="P15" s="120" t="s">
        <v>9</v>
      </c>
      <c r="Q15" s="121" t="str">
        <f>IF($AX$26+$AX$27&gt;0,$AX$26,"")</f>
        <v/>
      </c>
      <c r="R15" s="129" t="str">
        <f>IF($BF$14+$BF$15&gt;0,$BF$15,"")</f>
        <v/>
      </c>
      <c r="S15" s="120" t="s">
        <v>9</v>
      </c>
      <c r="T15" s="121" t="str">
        <f>IF($BF$14+$BF$15&gt;0,$BF$14,"")</f>
        <v/>
      </c>
      <c r="U15" s="129" t="str">
        <f>IF($BF$23+$BF$24&gt;0,$BF$24,"")</f>
        <v/>
      </c>
      <c r="V15" s="132" t="s">
        <v>9</v>
      </c>
      <c r="W15" s="121" t="str">
        <f>IF($BF$23+$BF$24&gt;0,$BF$23,"")</f>
        <v/>
      </c>
      <c r="X15" s="129" t="str">
        <f>IF($BN$17+$BN$18&gt;0,$BN$18,"")</f>
        <v/>
      </c>
      <c r="Y15" s="132" t="s">
        <v>9</v>
      </c>
      <c r="Z15" s="121" t="str">
        <f>IF($BN$17+$BN$18&gt;0,$BN$17,"")</f>
        <v/>
      </c>
      <c r="AA15" s="129" t="str">
        <f>IF($BN$23+$BN$24&gt;0,$BN$24,"")</f>
        <v/>
      </c>
      <c r="AB15" s="132" t="s">
        <v>9</v>
      </c>
      <c r="AC15" s="121" t="str">
        <f>IF($BN$23+$BN$24&gt;0,$BN$23,"")</f>
        <v/>
      </c>
      <c r="AD15" s="138"/>
      <c r="AE15" s="139"/>
      <c r="AF15" s="140"/>
      <c r="AG15" s="368">
        <f>SUM(AS18:AW18)+SUM(AS27:AW27)+SUM(BA15:BE15)+SUM(BA24:BE24)+SUM(BI18:BM18)+SUM(BI24:BM24)</f>
        <v>0</v>
      </c>
      <c r="AH15" s="369" t="s">
        <v>9</v>
      </c>
      <c r="AI15" s="370">
        <f>SUM(AS17:AW17)+SUM(AS26:AW26)+SUM(BA14:BE14)+SUM(BA23:BE23)+SUM(BI17:BM17)+SUM(BI23:BM23)</f>
        <v>0</v>
      </c>
      <c r="AJ15" s="371">
        <f>SUM($L$15,$O$15,$R$15,$U$15,$X$15,$AA$15)</f>
        <v>0</v>
      </c>
      <c r="AK15" s="369" t="s">
        <v>9</v>
      </c>
      <c r="AL15" s="372">
        <f>SUM($N$15,$Q$15,$T$15,$W$15,$Z$15,$AC$15)</f>
        <v>0</v>
      </c>
      <c r="AM15" s="373">
        <f>IF($L$15&gt;$N$15,1,0)+IF($O$15&gt;$Q$15,1,0)+IF($R$15&gt;$T$15,1,0)+IF($U$15&gt;$W$15,1,0)+IF($X$15&gt;$Z$15,1,0)+IF($AA$15&gt;$AC$15,1,0)</f>
        <v>0</v>
      </c>
      <c r="AN15" s="374" t="s">
        <v>9</v>
      </c>
      <c r="AO15" s="375">
        <f>IF($N$15&gt;$L$15,1,0)+IF($Q$15&gt;$O$15,1,0)+IF($T$15&gt;$R$15,1,0)+IF($W$15&gt;$U$15,1,0)+IF($Z$15&gt;$X$15,1,0)+IF($AC$15&gt;$AA$15,1,0)</f>
        <v>0</v>
      </c>
      <c r="AP15" s="111">
        <f t="shared" si="3"/>
        <v>7</v>
      </c>
      <c r="AQ15" s="187"/>
      <c r="AR15" s="155">
        <f>$L$28</f>
        <v>6</v>
      </c>
      <c r="AS15" s="349"/>
      <c r="AT15" s="349"/>
      <c r="AU15" s="349"/>
      <c r="AV15" s="349"/>
      <c r="AW15" s="349"/>
      <c r="AX15" s="309">
        <f>IF(AS15&gt;AS14,1,0)+IF(AT15&gt;AT14,1,0)+IF(AU15&gt;AU14,1,0)+IF(AV15&gt;AV14,1,0)+IF(AW15&gt;AW14,1,0)</f>
        <v>0</v>
      </c>
      <c r="AY15" s="207"/>
      <c r="AZ15" s="155">
        <f>$L$30</f>
        <v>7</v>
      </c>
      <c r="BA15" s="349"/>
      <c r="BB15" s="349"/>
      <c r="BC15" s="349"/>
      <c r="BD15" s="349"/>
      <c r="BE15" s="349"/>
      <c r="BF15" s="309">
        <f>IF(BA15&gt;BA14,1,0)+IF(BB15&gt;BB14,1,0)+IF(BC15&gt;BC14,1,0)+IF(BD15&gt;BD14,1,0)+IF(BE15&gt;BE14,1,0)</f>
        <v>0</v>
      </c>
      <c r="BG15" s="210"/>
      <c r="BH15" s="155">
        <f>$L$28</f>
        <v>6</v>
      </c>
      <c r="BI15" s="349"/>
      <c r="BJ15" s="349"/>
      <c r="BK15" s="349"/>
      <c r="BL15" s="349"/>
      <c r="BM15" s="349"/>
      <c r="BN15" s="309">
        <f>IF(BI15&gt;BI14,1,0)+IF(BJ15&gt;BJ14,1,0)+IF(BK15&gt;BK14,1,0)+IF(BL15&gt;BL14,1,0)+IF(BM15&gt;BM14,1,0)</f>
        <v>0</v>
      </c>
      <c r="BO15" s="199"/>
    </row>
    <row r="16" spans="1:67" s="106" customFormat="1" ht="34.950000000000003" customHeight="1" x14ac:dyDescent="0.4">
      <c r="A16" s="180"/>
      <c r="B16" s="141"/>
      <c r="C16" s="141"/>
      <c r="D16" s="141"/>
      <c r="E16" s="141"/>
      <c r="F16" s="141"/>
      <c r="G16" s="141"/>
      <c r="H16" s="141"/>
      <c r="I16" s="141"/>
      <c r="J16" s="141"/>
      <c r="K16" s="185"/>
      <c r="L16" s="225"/>
      <c r="M16" s="225"/>
      <c r="N16" s="188"/>
      <c r="O16" s="188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212"/>
      <c r="AE16" s="212"/>
      <c r="AF16" s="186"/>
      <c r="AG16" s="186"/>
      <c r="AH16" s="186"/>
      <c r="AI16" s="186"/>
      <c r="AJ16" s="186"/>
      <c r="AK16" s="186"/>
      <c r="AL16" s="186"/>
      <c r="AM16" s="212"/>
      <c r="AN16" s="212"/>
      <c r="AO16" s="212"/>
      <c r="AP16" s="212"/>
      <c r="AQ16" s="194"/>
      <c r="AR16" s="296" t="s">
        <v>43</v>
      </c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199"/>
    </row>
    <row r="17" spans="1:67" s="106" customFormat="1" ht="34.950000000000003" customHeight="1" thickBot="1" x14ac:dyDescent="0.65">
      <c r="A17" s="180"/>
      <c r="B17" s="141"/>
      <c r="C17" s="141"/>
      <c r="D17" s="141"/>
      <c r="E17" s="141"/>
      <c r="F17" s="141"/>
      <c r="G17" s="141"/>
      <c r="H17" s="141"/>
      <c r="I17" s="141"/>
      <c r="J17" s="141"/>
      <c r="K17" s="184"/>
      <c r="L17" s="184"/>
      <c r="M17" s="184"/>
      <c r="N17" s="184"/>
      <c r="O17" s="184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467" t="s">
        <v>10</v>
      </c>
      <c r="AE17" s="467"/>
      <c r="AF17" s="467"/>
      <c r="AG17" s="467"/>
      <c r="AH17" s="467"/>
      <c r="AI17" s="467"/>
      <c r="AJ17" s="467"/>
      <c r="AK17" s="216"/>
      <c r="AL17" s="241"/>
      <c r="AM17" s="217"/>
      <c r="AN17" s="217"/>
      <c r="AO17" s="217"/>
      <c r="AP17" s="218"/>
      <c r="AQ17" s="212"/>
      <c r="AR17" s="156">
        <f>$L$18</f>
        <v>1</v>
      </c>
      <c r="AS17" s="350"/>
      <c r="AT17" s="350"/>
      <c r="AU17" s="350"/>
      <c r="AV17" s="350"/>
      <c r="AW17" s="350"/>
      <c r="AX17" s="308">
        <f>IF(AS17&gt;AS18,1,0)+IF(AT17&gt;AT18,1,0)+IF(AU17&gt;AU18,1,0)+IF(AV17&gt;AV18,1,0)+IF(AW17&gt;AW18,1,0)</f>
        <v>0</v>
      </c>
      <c r="AY17" s="207"/>
      <c r="AZ17" s="154">
        <f>$L$18</f>
        <v>1</v>
      </c>
      <c r="BA17" s="348"/>
      <c r="BB17" s="348"/>
      <c r="BC17" s="348"/>
      <c r="BD17" s="348"/>
      <c r="BE17" s="348"/>
      <c r="BF17" s="308">
        <f>IF(BA17&gt;BA18,1,0)+IF(BB17&gt;BB18,1,0)+IF(BC17&gt;BC18,1,0)+IF(BD17&gt;BD18,1,0)+IF(BE17&gt;BE18,1,0)</f>
        <v>0</v>
      </c>
      <c r="BG17" s="207"/>
      <c r="BH17" s="154">
        <f>$L$26</f>
        <v>5</v>
      </c>
      <c r="BI17" s="348"/>
      <c r="BJ17" s="348"/>
      <c r="BK17" s="348"/>
      <c r="BL17" s="348"/>
      <c r="BM17" s="348"/>
      <c r="BN17" s="308">
        <f>IF(BI17&gt;BI18,1,0)+IF(BJ17&gt;BJ18,1,0)+IF(BK17&gt;BK18,1,0)+IF(BL17&gt;BL18,1,0)+IF(BM17&gt;BM18,1,0)</f>
        <v>0</v>
      </c>
      <c r="BO17" s="199"/>
    </row>
    <row r="18" spans="1:67" s="106" customFormat="1" ht="34.950000000000003" customHeight="1" thickTop="1" thickBot="1" x14ac:dyDescent="0.45">
      <c r="A18" s="180"/>
      <c r="B18" s="141"/>
      <c r="C18" s="141"/>
      <c r="D18" s="141"/>
      <c r="E18" s="141"/>
      <c r="F18" s="141"/>
      <c r="G18" s="141"/>
      <c r="H18" s="141"/>
      <c r="I18" s="141"/>
      <c r="J18" s="141"/>
      <c r="K18" s="226" t="s">
        <v>11</v>
      </c>
      <c r="L18" s="463">
        <v>1</v>
      </c>
      <c r="M18" s="464"/>
      <c r="N18" s="464"/>
      <c r="O18" s="464"/>
      <c r="P18" s="464"/>
      <c r="Q18" s="464"/>
      <c r="R18" s="465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466">
        <f>$J$9</f>
        <v>1</v>
      </c>
      <c r="AE18" s="466"/>
      <c r="AF18" s="466"/>
      <c r="AG18" s="466"/>
      <c r="AH18" s="466"/>
      <c r="AI18" s="466"/>
      <c r="AJ18" s="466"/>
      <c r="AK18" s="245"/>
      <c r="AL18" s="242"/>
      <c r="AM18" s="219"/>
      <c r="AN18" s="219"/>
      <c r="AO18" s="219"/>
      <c r="AP18" s="219"/>
      <c r="AQ18" s="194"/>
      <c r="AR18" s="155">
        <f>$L$30</f>
        <v>7</v>
      </c>
      <c r="AS18" s="351"/>
      <c r="AT18" s="351"/>
      <c r="AU18" s="351"/>
      <c r="AV18" s="351"/>
      <c r="AW18" s="351"/>
      <c r="AX18" s="309">
        <f>IF(AS18&gt;AS17,1,0)+IF(AT18&gt;AT17,1,0)+IF(AU18&gt;AU17,1,0)+IF(AV18&gt;AV17,1,0)+IF(AW18&gt;AW17,1,0)</f>
        <v>0</v>
      </c>
      <c r="AY18" s="207"/>
      <c r="AZ18" s="155">
        <f>$L$26</f>
        <v>5</v>
      </c>
      <c r="BA18" s="349"/>
      <c r="BB18" s="349"/>
      <c r="BC18" s="349"/>
      <c r="BD18" s="349"/>
      <c r="BE18" s="349"/>
      <c r="BF18" s="309">
        <f>IF(BA18&gt;BA17,1,0)+IF(BB18&gt;BB17,1,0)+IF(BC18&gt;BC17,1,0)+IF(BD18&gt;BD17,1,0)+IF(BE18&gt;BE17,1,0)</f>
        <v>0</v>
      </c>
      <c r="BG18" s="210"/>
      <c r="BH18" s="155">
        <f>$L$30</f>
        <v>7</v>
      </c>
      <c r="BI18" s="349"/>
      <c r="BJ18" s="349"/>
      <c r="BK18" s="349"/>
      <c r="BL18" s="349"/>
      <c r="BM18" s="349"/>
      <c r="BN18" s="309">
        <f>IF(BI18&gt;BI17,1,0)+IF(BJ18&gt;BJ17,1,0)+IF(BK18&gt;BK17,1,0)+IF(BL18&gt;BL17,1,0)+IF(BM18&gt;BM17,1,0)</f>
        <v>0</v>
      </c>
      <c r="BO18" s="199"/>
    </row>
    <row r="19" spans="1:67" s="106" customFormat="1" ht="34.950000000000003" customHeight="1" thickTop="1" thickBot="1" x14ac:dyDescent="0.65">
      <c r="A19" s="180"/>
      <c r="B19" s="141"/>
      <c r="C19" s="141"/>
      <c r="D19" s="141"/>
      <c r="E19" s="141"/>
      <c r="F19" s="141"/>
      <c r="G19" s="141"/>
      <c r="H19" s="141"/>
      <c r="I19" s="141"/>
      <c r="J19" s="141"/>
      <c r="K19" s="226"/>
      <c r="L19" s="184"/>
      <c r="M19" s="184"/>
      <c r="N19" s="184"/>
      <c r="O19" s="184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467" t="s">
        <v>12</v>
      </c>
      <c r="AE19" s="467"/>
      <c r="AF19" s="467"/>
      <c r="AG19" s="467"/>
      <c r="AH19" s="467"/>
      <c r="AI19" s="467"/>
      <c r="AJ19" s="467"/>
      <c r="AK19" s="241"/>
      <c r="AL19" s="241"/>
      <c r="AM19" s="217"/>
      <c r="AN19" s="217"/>
      <c r="AO19" s="217"/>
      <c r="AP19" s="218"/>
      <c r="AQ19" s="212"/>
      <c r="AR19" s="213"/>
      <c r="AS19" s="213"/>
      <c r="AT19" s="213"/>
      <c r="AU19" s="213"/>
      <c r="AV19" s="213"/>
      <c r="AW19" s="213"/>
      <c r="AX19" s="208"/>
      <c r="AY19" s="208"/>
      <c r="AZ19" s="208"/>
      <c r="BA19" s="208"/>
      <c r="BB19" s="208"/>
      <c r="BC19" s="208"/>
      <c r="BD19" s="208"/>
      <c r="BE19" s="208"/>
      <c r="BF19" s="208"/>
      <c r="BG19" s="207"/>
      <c r="BH19" s="296" t="s">
        <v>40</v>
      </c>
      <c r="BI19" s="208"/>
      <c r="BJ19" s="208"/>
      <c r="BK19" s="208"/>
      <c r="BL19" s="208"/>
      <c r="BM19" s="208"/>
      <c r="BN19" s="208"/>
      <c r="BO19" s="199"/>
    </row>
    <row r="20" spans="1:67" s="106" customFormat="1" ht="34.950000000000003" customHeight="1" thickTop="1" thickBot="1" x14ac:dyDescent="0.45">
      <c r="A20" s="180"/>
      <c r="B20" s="141"/>
      <c r="C20" s="141"/>
      <c r="D20" s="141"/>
      <c r="E20" s="141"/>
      <c r="F20" s="141"/>
      <c r="G20" s="141"/>
      <c r="H20" s="141"/>
      <c r="I20" s="141"/>
      <c r="J20" s="141"/>
      <c r="K20" s="226" t="s">
        <v>13</v>
      </c>
      <c r="L20" s="468">
        <v>2</v>
      </c>
      <c r="M20" s="469"/>
      <c r="N20" s="469"/>
      <c r="O20" s="469"/>
      <c r="P20" s="469"/>
      <c r="Q20" s="469"/>
      <c r="R20" s="470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466">
        <f>$J$10</f>
        <v>2</v>
      </c>
      <c r="AE20" s="466"/>
      <c r="AF20" s="466"/>
      <c r="AG20" s="466"/>
      <c r="AH20" s="466"/>
      <c r="AI20" s="466"/>
      <c r="AJ20" s="466"/>
      <c r="AK20" s="245"/>
      <c r="AL20" s="242"/>
      <c r="AM20" s="219"/>
      <c r="AN20" s="219"/>
      <c r="AO20" s="219"/>
      <c r="AP20" s="219"/>
      <c r="AQ20" s="194"/>
      <c r="AR20" s="156">
        <f>$L$20</f>
        <v>2</v>
      </c>
      <c r="AS20" s="350"/>
      <c r="AT20" s="350"/>
      <c r="AU20" s="350"/>
      <c r="AV20" s="350"/>
      <c r="AW20" s="350"/>
      <c r="AX20" s="308">
        <f>IF(AS20&gt;AS21,1,0)+IF(AT20&gt;AT21,1,0)+IF(AU20&gt;AU21,1,0)+IF(AV20&gt;AV21,1,0)+IF(AW20&gt;AW21,1,0)</f>
        <v>0</v>
      </c>
      <c r="AY20" s="207"/>
      <c r="AZ20" s="154">
        <f>$L$20</f>
        <v>2</v>
      </c>
      <c r="BA20" s="348"/>
      <c r="BB20" s="348"/>
      <c r="BC20" s="348"/>
      <c r="BD20" s="348"/>
      <c r="BE20" s="348"/>
      <c r="BF20" s="308">
        <f>IF(BA20&gt;BA21,1,0)+IF(BB20&gt;BB21,1,0)+IF(BC20&gt;BC21,1,0)+IF(BD20&gt;BD21,1,0)+IF(BE20&gt;BE21,1,0)</f>
        <v>0</v>
      </c>
      <c r="BG20" s="208"/>
      <c r="BH20" s="154">
        <f>$L$20</f>
        <v>2</v>
      </c>
      <c r="BI20" s="348"/>
      <c r="BJ20" s="348"/>
      <c r="BK20" s="348"/>
      <c r="BL20" s="348"/>
      <c r="BM20" s="348"/>
      <c r="BN20" s="308">
        <f>IF(BI20&gt;BI21,1,0)+IF(BJ20&gt;BJ21,1,0)+IF(BK20&gt;BK21,1,0)+IF(BL20&gt;BL21,1,0)+IF(BM20&gt;BM21,1,0)</f>
        <v>0</v>
      </c>
      <c r="BO20" s="199"/>
    </row>
    <row r="21" spans="1:67" s="106" customFormat="1" ht="34.950000000000003" customHeight="1" thickTop="1" thickBot="1" x14ac:dyDescent="0.65">
      <c r="A21" s="180"/>
      <c r="B21" s="141"/>
      <c r="C21" s="141"/>
      <c r="D21" s="141"/>
      <c r="E21" s="141"/>
      <c r="F21" s="141"/>
      <c r="G21" s="141"/>
      <c r="H21" s="141"/>
      <c r="I21" s="141"/>
      <c r="J21" s="141"/>
      <c r="K21" s="226"/>
      <c r="L21" s="188"/>
      <c r="M21" s="188"/>
      <c r="N21" s="188"/>
      <c r="O21" s="188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467" t="s">
        <v>14</v>
      </c>
      <c r="AE21" s="467"/>
      <c r="AF21" s="467"/>
      <c r="AG21" s="467"/>
      <c r="AH21" s="467"/>
      <c r="AI21" s="467"/>
      <c r="AJ21" s="467"/>
      <c r="AK21" s="241"/>
      <c r="AL21" s="241"/>
      <c r="AM21" s="217"/>
      <c r="AN21" s="217"/>
      <c r="AO21" s="217"/>
      <c r="AP21" s="218"/>
      <c r="AQ21" s="212"/>
      <c r="AR21" s="155">
        <f>$L$22</f>
        <v>3</v>
      </c>
      <c r="AS21" s="349"/>
      <c r="AT21" s="349"/>
      <c r="AU21" s="349"/>
      <c r="AV21" s="349"/>
      <c r="AW21" s="349"/>
      <c r="AX21" s="309">
        <f>IF(AS21&gt;AS20,1,0)+IF(AT21&gt;AT20,1,0)+IF(AU21&gt;AU20,1,0)+IF(AV21&gt;AV20,1,0)+IF(AW21&gt;AW20,1,0)</f>
        <v>0</v>
      </c>
      <c r="AY21" s="207"/>
      <c r="AZ21" s="155">
        <f>$L$28</f>
        <v>6</v>
      </c>
      <c r="BA21" s="349"/>
      <c r="BB21" s="349"/>
      <c r="BC21" s="349"/>
      <c r="BD21" s="349"/>
      <c r="BE21" s="349"/>
      <c r="BF21" s="309">
        <f>IF(BA21&gt;BA20,1,0)+IF(BB21&gt;BB20,1,0)+IF(BC21&gt;BC20,1,0)+IF(BD21&gt;BD20,1,0)+IF(BE21&gt;BE20,1,0)</f>
        <v>0</v>
      </c>
      <c r="BG21" s="210"/>
      <c r="BH21" s="155">
        <f>$L$24</f>
        <v>4</v>
      </c>
      <c r="BI21" s="349"/>
      <c r="BJ21" s="349"/>
      <c r="BK21" s="349"/>
      <c r="BL21" s="349"/>
      <c r="BM21" s="349"/>
      <c r="BN21" s="309">
        <f>IF(BI21&gt;BI20,1,0)+IF(BJ21&gt;BJ20,1,0)+IF(BK21&gt;BK20,1,0)+IF(BL21&gt;BL20,1,0)+IF(BM21&gt;BM20,1,0)</f>
        <v>0</v>
      </c>
      <c r="BO21" s="199"/>
    </row>
    <row r="22" spans="1:67" s="106" customFormat="1" ht="34.950000000000003" customHeight="1" thickTop="1" thickBot="1" x14ac:dyDescent="0.45">
      <c r="A22" s="180"/>
      <c r="B22" s="141"/>
      <c r="C22" s="141"/>
      <c r="D22" s="141"/>
      <c r="E22" s="141"/>
      <c r="F22" s="141"/>
      <c r="G22" s="141"/>
      <c r="H22" s="141"/>
      <c r="I22" s="141"/>
      <c r="J22" s="141"/>
      <c r="K22" s="226" t="s">
        <v>15</v>
      </c>
      <c r="L22" s="468">
        <v>3</v>
      </c>
      <c r="M22" s="469"/>
      <c r="N22" s="469"/>
      <c r="O22" s="469"/>
      <c r="P22" s="469"/>
      <c r="Q22" s="469"/>
      <c r="R22" s="470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466">
        <f>$J$11</f>
        <v>3</v>
      </c>
      <c r="AE22" s="466"/>
      <c r="AF22" s="466"/>
      <c r="AG22" s="466"/>
      <c r="AH22" s="466"/>
      <c r="AI22" s="466"/>
      <c r="AJ22" s="466"/>
      <c r="AK22" s="245"/>
      <c r="AL22" s="242"/>
      <c r="AM22" s="219"/>
      <c r="AN22" s="219"/>
      <c r="AO22" s="219"/>
      <c r="AP22" s="219"/>
      <c r="AQ22" s="194"/>
      <c r="AR22" s="211"/>
      <c r="AS22" s="211"/>
      <c r="AT22" s="211"/>
      <c r="AU22" s="211"/>
      <c r="AV22" s="211"/>
      <c r="AW22" s="211"/>
      <c r="AX22" s="211"/>
      <c r="AY22" s="211"/>
      <c r="AZ22" s="296" t="s">
        <v>39</v>
      </c>
      <c r="BA22" s="211"/>
      <c r="BB22" s="211"/>
      <c r="BC22" s="211"/>
      <c r="BD22" s="211"/>
      <c r="BE22" s="211"/>
      <c r="BF22" s="211"/>
      <c r="BG22" s="207"/>
      <c r="BH22" s="211"/>
      <c r="BI22" s="211"/>
      <c r="BJ22" s="211"/>
      <c r="BK22" s="211"/>
      <c r="BL22" s="211"/>
      <c r="BM22" s="211"/>
      <c r="BN22" s="211"/>
      <c r="BO22" s="199"/>
    </row>
    <row r="23" spans="1:67" s="106" customFormat="1" ht="34.950000000000003" customHeight="1" thickTop="1" thickBot="1" x14ac:dyDescent="0.65">
      <c r="A23" s="180"/>
      <c r="B23" s="141"/>
      <c r="C23" s="141"/>
      <c r="D23" s="141"/>
      <c r="E23" s="141"/>
      <c r="F23" s="141"/>
      <c r="G23" s="141"/>
      <c r="H23" s="141"/>
      <c r="I23" s="141"/>
      <c r="J23" s="141"/>
      <c r="K23" s="226"/>
      <c r="L23" s="184"/>
      <c r="M23" s="184"/>
      <c r="N23" s="184"/>
      <c r="O23" s="184"/>
      <c r="P23" s="186"/>
      <c r="Q23" s="186"/>
      <c r="R23" s="185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67" t="s">
        <v>16</v>
      </c>
      <c r="AE23" s="467"/>
      <c r="AF23" s="467"/>
      <c r="AG23" s="467"/>
      <c r="AH23" s="467"/>
      <c r="AI23" s="467"/>
      <c r="AJ23" s="467"/>
      <c r="AK23" s="241"/>
      <c r="AL23" s="241"/>
      <c r="AM23" s="217"/>
      <c r="AN23" s="217"/>
      <c r="AO23" s="217"/>
      <c r="AP23" s="243"/>
      <c r="AQ23" s="186"/>
      <c r="AR23" s="156">
        <f>$L$24</f>
        <v>4</v>
      </c>
      <c r="AS23" s="350"/>
      <c r="AT23" s="350"/>
      <c r="AU23" s="350"/>
      <c r="AV23" s="350"/>
      <c r="AW23" s="350"/>
      <c r="AX23" s="308">
        <f>IF(AS23&gt;AS24,1,0)+IF(AT23&gt;AT24,1,0)+IF(AU23&gt;AU24,1,0)+IF(AV23&gt;AV24,1,0)+IF(AW23&gt;AW24,1,0)</f>
        <v>0</v>
      </c>
      <c r="AY23" s="207"/>
      <c r="AZ23" s="154">
        <f>$L$24</f>
        <v>4</v>
      </c>
      <c r="BA23" s="348"/>
      <c r="BB23" s="348"/>
      <c r="BC23" s="348"/>
      <c r="BD23" s="348"/>
      <c r="BE23" s="348"/>
      <c r="BF23" s="308">
        <f>IF(BA23&gt;BA24,1,0)+IF(BB23&gt;BB24,1,0)+IF(BC23&gt;BC24,1,0)+IF(BD23&gt;BD24,1,0)+IF(BE23&gt;BE24,1,0)</f>
        <v>0</v>
      </c>
      <c r="BG23" s="211"/>
      <c r="BH23" s="154">
        <f>$L$28</f>
        <v>6</v>
      </c>
      <c r="BI23" s="348"/>
      <c r="BJ23" s="348"/>
      <c r="BK23" s="348"/>
      <c r="BL23" s="348"/>
      <c r="BM23" s="348"/>
      <c r="BN23" s="308">
        <f>IF(BI23&gt;BI24,1,0)+IF(BJ23&gt;BJ24,1,0)+IF(BK23&gt;BK24,1,0)+IF(BL23&gt;BL24,1,0)+IF(BM23&gt;BM24,1,0)</f>
        <v>0</v>
      </c>
      <c r="BO23" s="199"/>
    </row>
    <row r="24" spans="1:67" s="106" customFormat="1" ht="34.950000000000003" customHeight="1" thickTop="1" thickBot="1" x14ac:dyDescent="0.45">
      <c r="A24" s="180"/>
      <c r="B24" s="141"/>
      <c r="C24" s="141"/>
      <c r="D24" s="141"/>
      <c r="E24" s="141"/>
      <c r="F24" s="141"/>
      <c r="G24" s="141"/>
      <c r="H24" s="141"/>
      <c r="I24" s="141"/>
      <c r="J24" s="141"/>
      <c r="K24" s="226" t="s">
        <v>17</v>
      </c>
      <c r="L24" s="463">
        <v>4</v>
      </c>
      <c r="M24" s="464"/>
      <c r="N24" s="464"/>
      <c r="O24" s="464"/>
      <c r="P24" s="464"/>
      <c r="Q24" s="464"/>
      <c r="R24" s="465"/>
      <c r="S24" s="186"/>
      <c r="T24" s="186"/>
      <c r="U24" s="186"/>
      <c r="V24" s="186"/>
      <c r="W24" s="186"/>
      <c r="X24" s="186"/>
      <c r="Y24" s="186"/>
      <c r="Z24" s="198"/>
      <c r="AA24" s="186"/>
      <c r="AB24" s="186"/>
      <c r="AC24" s="186"/>
      <c r="AD24" s="466">
        <f>$J$12</f>
        <v>4</v>
      </c>
      <c r="AE24" s="466"/>
      <c r="AF24" s="466"/>
      <c r="AG24" s="466"/>
      <c r="AH24" s="466"/>
      <c r="AI24" s="466"/>
      <c r="AJ24" s="466"/>
      <c r="AK24" s="245"/>
      <c r="AL24" s="242"/>
      <c r="AM24" s="219"/>
      <c r="AN24" s="219"/>
      <c r="AO24" s="219"/>
      <c r="AP24" s="219"/>
      <c r="AQ24" s="194"/>
      <c r="AR24" s="155">
        <f>$L$26</f>
        <v>5</v>
      </c>
      <c r="AS24" s="349"/>
      <c r="AT24" s="349"/>
      <c r="AU24" s="349"/>
      <c r="AV24" s="349"/>
      <c r="AW24" s="349"/>
      <c r="AX24" s="309">
        <f>IF(AS24&gt;AS23,1,0)+IF(AT24&gt;AT23,1,0)+IF(AU24&gt;AU23,1,0)+IF(AV24&gt;AV23,1,0)+IF(AW24&gt;AW23,1,0)</f>
        <v>0</v>
      </c>
      <c r="AY24" s="207"/>
      <c r="AZ24" s="155">
        <f>$L$30</f>
        <v>7</v>
      </c>
      <c r="BA24" s="349"/>
      <c r="BB24" s="349"/>
      <c r="BC24" s="349"/>
      <c r="BD24" s="349"/>
      <c r="BE24" s="349"/>
      <c r="BF24" s="309">
        <f>IF(BA24&gt;BA23,1,0)+IF(BB24&gt;BB23,1,0)+IF(BC24&gt;BC23,1,0)+IF(BD24&gt;BD23,1,0)+IF(BE24&gt;BE23,1,0)</f>
        <v>0</v>
      </c>
      <c r="BG24" s="210"/>
      <c r="BH24" s="155">
        <f>$L$30</f>
        <v>7</v>
      </c>
      <c r="BI24" s="349"/>
      <c r="BJ24" s="349"/>
      <c r="BK24" s="349"/>
      <c r="BL24" s="349"/>
      <c r="BM24" s="349"/>
      <c r="BN24" s="309">
        <f>IF(BI24&gt;BI23,1,0)+IF(BJ24&gt;BJ23,1,0)+IF(BK24&gt;BK23,1,0)+IF(BL24&gt;BL23,1,0)+IF(BM24&gt;BM23,1,0)</f>
        <v>0</v>
      </c>
      <c r="BO24" s="199"/>
    </row>
    <row r="25" spans="1:67" s="106" customFormat="1" ht="34.950000000000003" customHeight="1" thickTop="1" thickBot="1" x14ac:dyDescent="0.65">
      <c r="A25" s="180"/>
      <c r="B25" s="141"/>
      <c r="C25" s="141"/>
      <c r="D25" s="141"/>
      <c r="E25" s="141"/>
      <c r="F25" s="141"/>
      <c r="G25" s="141"/>
      <c r="H25" s="141"/>
      <c r="I25" s="141"/>
      <c r="J25" s="141"/>
      <c r="K25" s="184"/>
      <c r="L25" s="184"/>
      <c r="M25" s="184"/>
      <c r="N25" s="184"/>
      <c r="O25" s="184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98"/>
      <c r="AA25" s="186"/>
      <c r="AB25" s="186"/>
      <c r="AC25" s="186"/>
      <c r="AD25" s="467" t="s">
        <v>21</v>
      </c>
      <c r="AE25" s="467"/>
      <c r="AF25" s="467"/>
      <c r="AG25" s="467"/>
      <c r="AH25" s="467"/>
      <c r="AI25" s="467"/>
      <c r="AJ25" s="467"/>
      <c r="AK25" s="241"/>
      <c r="AL25" s="241"/>
      <c r="AM25" s="186"/>
      <c r="AN25" s="186"/>
      <c r="AO25" s="186"/>
      <c r="AP25" s="186"/>
      <c r="AQ25" s="186"/>
      <c r="AR25" s="296" t="s">
        <v>38</v>
      </c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199"/>
    </row>
    <row r="26" spans="1:67" s="106" customFormat="1" ht="34.950000000000003" customHeight="1" thickTop="1" thickBot="1" x14ac:dyDescent="0.45">
      <c r="A26" s="180"/>
      <c r="B26" s="141"/>
      <c r="C26" s="141"/>
      <c r="D26" s="141"/>
      <c r="E26" s="141"/>
      <c r="F26" s="141"/>
      <c r="G26" s="141"/>
      <c r="H26" s="141"/>
      <c r="I26" s="141"/>
      <c r="J26" s="141"/>
      <c r="K26" s="226" t="s">
        <v>20</v>
      </c>
      <c r="L26" s="463">
        <v>5</v>
      </c>
      <c r="M26" s="464"/>
      <c r="N26" s="464"/>
      <c r="O26" s="464"/>
      <c r="P26" s="464"/>
      <c r="Q26" s="464"/>
      <c r="R26" s="465"/>
      <c r="S26" s="186"/>
      <c r="T26" s="186"/>
      <c r="U26" s="186"/>
      <c r="V26" s="186"/>
      <c r="W26" s="186"/>
      <c r="X26" s="186"/>
      <c r="Y26" s="186"/>
      <c r="Z26" s="198"/>
      <c r="AA26" s="186"/>
      <c r="AB26" s="186"/>
      <c r="AC26" s="186"/>
      <c r="AD26" s="466">
        <f>$J$13</f>
        <v>5</v>
      </c>
      <c r="AE26" s="466"/>
      <c r="AF26" s="466"/>
      <c r="AG26" s="466"/>
      <c r="AH26" s="466"/>
      <c r="AI26" s="466"/>
      <c r="AJ26" s="466"/>
      <c r="AK26" s="245"/>
      <c r="AL26" s="242"/>
      <c r="AM26" s="186"/>
      <c r="AN26" s="186"/>
      <c r="AO26" s="186"/>
      <c r="AP26" s="186"/>
      <c r="AQ26" s="186"/>
      <c r="AR26" s="156">
        <f>$L$20</f>
        <v>2</v>
      </c>
      <c r="AS26" s="350"/>
      <c r="AT26" s="350"/>
      <c r="AU26" s="350"/>
      <c r="AV26" s="350"/>
      <c r="AW26" s="350"/>
      <c r="AX26" s="308">
        <f>IF(AS26&gt;AS27,1,0)+IF(AT26&gt;AT27,1,0)+IF(AU26&gt;AU27,1,0)+IF(AV26&gt;AV27,1,0)+IF(AW26&gt;AW27,1,0)</f>
        <v>0</v>
      </c>
      <c r="AY26" s="207"/>
      <c r="AZ26" s="154">
        <f>$L$18</f>
        <v>1</v>
      </c>
      <c r="BA26" s="348"/>
      <c r="BB26" s="348"/>
      <c r="BC26" s="348"/>
      <c r="BD26" s="348"/>
      <c r="BE26" s="348"/>
      <c r="BF26" s="308">
        <f>IF(BA26&gt;BA27,1,0)+IF(BB26&gt;BB27,1,0)+IF(BC26&gt;BC27,1,0)+IF(BD26&gt;BD27,1,0)+IF(BE26&gt;BE27,1,0)</f>
        <v>0</v>
      </c>
      <c r="BG26" s="207"/>
      <c r="BH26" s="154">
        <f>$L$22</f>
        <v>3</v>
      </c>
      <c r="BI26" s="348"/>
      <c r="BJ26" s="348"/>
      <c r="BK26" s="348"/>
      <c r="BL26" s="348"/>
      <c r="BM26" s="348"/>
      <c r="BN26" s="308">
        <f>IF(BI26&gt;BI27,1,0)+IF(BJ26&gt;BJ27,1,0)+IF(BK26&gt;BK27,1,0)+IF(BL26&gt;BL27,1,0)+IF(BM26&gt;BM27,1,0)</f>
        <v>0</v>
      </c>
      <c r="BO26" s="199"/>
    </row>
    <row r="27" spans="1:67" s="106" customFormat="1" ht="34.950000000000003" customHeight="1" thickTop="1" thickBot="1" x14ac:dyDescent="0.65">
      <c r="A27" s="180"/>
      <c r="B27" s="141"/>
      <c r="C27" s="141"/>
      <c r="D27" s="141"/>
      <c r="E27" s="141"/>
      <c r="F27" s="141"/>
      <c r="G27" s="141"/>
      <c r="H27" s="141"/>
      <c r="I27" s="141"/>
      <c r="J27" s="141"/>
      <c r="K27" s="184"/>
      <c r="L27" s="184"/>
      <c r="M27" s="184"/>
      <c r="N27" s="184"/>
      <c r="O27" s="184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467" t="s">
        <v>27</v>
      </c>
      <c r="AE27" s="467"/>
      <c r="AF27" s="467"/>
      <c r="AG27" s="467"/>
      <c r="AH27" s="467"/>
      <c r="AI27" s="467"/>
      <c r="AJ27" s="467"/>
      <c r="AK27" s="241"/>
      <c r="AL27" s="241"/>
      <c r="AM27" s="186"/>
      <c r="AN27" s="186"/>
      <c r="AO27" s="186"/>
      <c r="AP27" s="186"/>
      <c r="AQ27" s="186"/>
      <c r="AR27" s="155">
        <f>$L$30</f>
        <v>7</v>
      </c>
      <c r="AS27" s="349"/>
      <c r="AT27" s="349"/>
      <c r="AU27" s="349"/>
      <c r="AV27" s="349"/>
      <c r="AW27" s="349"/>
      <c r="AX27" s="309">
        <f>IF(AS27&gt;AS26,1,0)+IF(AT27&gt;AT26,1,0)+IF(AU27&gt;AU26,1,0)+IF(AV27&gt;AV26,1,0)+IF(AW27&gt;AW26,1,0)</f>
        <v>0</v>
      </c>
      <c r="AY27" s="207"/>
      <c r="AZ27" s="155">
        <f>$L$28</f>
        <v>6</v>
      </c>
      <c r="BA27" s="349"/>
      <c r="BB27" s="349"/>
      <c r="BC27" s="349"/>
      <c r="BD27" s="349"/>
      <c r="BE27" s="349"/>
      <c r="BF27" s="309">
        <f>IF(BA27&gt;BA26,1,0)+IF(BB27&gt;BB26,1,0)+IF(BC27&gt;BC26,1,0)+IF(BD27&gt;BD26,1,0)+IF(BE27&gt;BE26,1,0)</f>
        <v>0</v>
      </c>
      <c r="BG27" s="210"/>
      <c r="BH27" s="155">
        <f>$L$26</f>
        <v>5</v>
      </c>
      <c r="BI27" s="349"/>
      <c r="BJ27" s="349"/>
      <c r="BK27" s="349"/>
      <c r="BL27" s="349"/>
      <c r="BM27" s="349"/>
      <c r="BN27" s="309">
        <f>IF(BI27&gt;BI26,1,0)+IF(BJ27&gt;BJ26,1,0)+IF(BK27&gt;BK26,1,0)+IF(BL27&gt;BL26,1,0)+IF(BM27&gt;BM26,1,0)</f>
        <v>0</v>
      </c>
      <c r="BO27" s="199"/>
    </row>
    <row r="28" spans="1:67" s="106" customFormat="1" ht="34.950000000000003" customHeight="1" thickTop="1" thickBot="1" x14ac:dyDescent="0.45">
      <c r="A28" s="180"/>
      <c r="B28" s="141"/>
      <c r="C28" s="141"/>
      <c r="D28" s="141"/>
      <c r="E28" s="141"/>
      <c r="F28" s="141"/>
      <c r="G28" s="141"/>
      <c r="H28" s="141"/>
      <c r="I28" s="141"/>
      <c r="J28" s="141"/>
      <c r="K28" s="226" t="s">
        <v>22</v>
      </c>
      <c r="L28" s="463">
        <v>6</v>
      </c>
      <c r="M28" s="464"/>
      <c r="N28" s="464"/>
      <c r="O28" s="464"/>
      <c r="P28" s="464"/>
      <c r="Q28" s="464"/>
      <c r="R28" s="465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466">
        <f>$J$14</f>
        <v>6</v>
      </c>
      <c r="AE28" s="466"/>
      <c r="AF28" s="466"/>
      <c r="AG28" s="466"/>
      <c r="AH28" s="466"/>
      <c r="AI28" s="466"/>
      <c r="AJ28" s="466"/>
      <c r="AK28" s="245"/>
      <c r="AL28" s="242"/>
      <c r="AM28" s="186"/>
      <c r="AN28" s="186"/>
      <c r="AO28" s="186"/>
      <c r="AP28" s="186"/>
      <c r="AQ28" s="186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199"/>
    </row>
    <row r="29" spans="1:67" s="106" customFormat="1" ht="34.950000000000003" customHeight="1" thickTop="1" thickBot="1" x14ac:dyDescent="0.65">
      <c r="A29" s="180"/>
      <c r="B29" s="141"/>
      <c r="C29" s="141"/>
      <c r="D29" s="141"/>
      <c r="E29" s="141"/>
      <c r="F29" s="141"/>
      <c r="G29" s="141"/>
      <c r="H29" s="141"/>
      <c r="I29" s="141"/>
      <c r="J29" s="141"/>
      <c r="K29" s="184"/>
      <c r="L29" s="184"/>
      <c r="M29" s="184"/>
      <c r="N29" s="184"/>
      <c r="O29" s="184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467" t="s">
        <v>28</v>
      </c>
      <c r="AE29" s="467"/>
      <c r="AF29" s="467"/>
      <c r="AG29" s="467"/>
      <c r="AH29" s="467"/>
      <c r="AI29" s="467"/>
      <c r="AJ29" s="467"/>
      <c r="AK29" s="241"/>
      <c r="AL29" s="241"/>
      <c r="AM29" s="220"/>
      <c r="AN29" s="186"/>
      <c r="AO29" s="186"/>
      <c r="AP29" s="186"/>
      <c r="AQ29" s="186"/>
      <c r="AR29" s="196"/>
      <c r="AS29" s="196"/>
      <c r="AT29" s="196"/>
      <c r="AU29" s="196"/>
      <c r="AV29" s="196"/>
      <c r="AW29" s="196"/>
      <c r="AX29" s="196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199"/>
    </row>
    <row r="30" spans="1:67" s="106" customFormat="1" ht="34.950000000000003" customHeight="1" thickTop="1" thickBot="1" x14ac:dyDescent="0.45">
      <c r="A30" s="180"/>
      <c r="B30" s="141"/>
      <c r="C30" s="141"/>
      <c r="D30" s="141"/>
      <c r="E30" s="141"/>
      <c r="F30" s="141"/>
      <c r="G30" s="141"/>
      <c r="H30" s="141"/>
      <c r="I30" s="141"/>
      <c r="J30" s="141"/>
      <c r="K30" s="226" t="s">
        <v>29</v>
      </c>
      <c r="L30" s="463">
        <v>7</v>
      </c>
      <c r="M30" s="464"/>
      <c r="N30" s="464"/>
      <c r="O30" s="464"/>
      <c r="P30" s="464"/>
      <c r="Q30" s="464"/>
      <c r="R30" s="465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466">
        <f>$J$15</f>
        <v>7</v>
      </c>
      <c r="AE30" s="466"/>
      <c r="AF30" s="466"/>
      <c r="AG30" s="466"/>
      <c r="AH30" s="466"/>
      <c r="AI30" s="466"/>
      <c r="AJ30" s="466"/>
      <c r="AK30" s="245"/>
      <c r="AL30" s="242"/>
      <c r="AM30" s="186"/>
      <c r="AN30" s="186"/>
      <c r="AO30" s="186"/>
      <c r="AP30" s="186"/>
      <c r="AQ30" s="186"/>
      <c r="AR30" s="196"/>
      <c r="AS30" s="196"/>
      <c r="AT30" s="196"/>
      <c r="AU30" s="196"/>
      <c r="AV30" s="196"/>
      <c r="AW30" s="196"/>
      <c r="AX30" s="196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199"/>
    </row>
    <row r="31" spans="1:67" ht="34.950000000000003" customHeight="1" thickTop="1" thickBot="1" x14ac:dyDescent="0.55000000000000004">
      <c r="A31" s="181"/>
      <c r="B31" s="142"/>
      <c r="C31" s="142"/>
      <c r="D31" s="142"/>
      <c r="E31" s="142"/>
      <c r="F31" s="142"/>
      <c r="G31" s="142"/>
      <c r="H31" s="142"/>
      <c r="I31" s="142"/>
      <c r="J31" s="142"/>
      <c r="K31" s="471"/>
      <c r="L31" s="471"/>
      <c r="M31" s="471"/>
      <c r="N31" s="471"/>
      <c r="O31" s="471"/>
      <c r="P31" s="227"/>
      <c r="Q31" s="227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21"/>
      <c r="AG31" s="221"/>
      <c r="AH31" s="221"/>
      <c r="AI31" s="221"/>
      <c r="AJ31" s="222"/>
      <c r="AK31" s="222"/>
      <c r="AL31" s="244"/>
      <c r="AM31" s="223"/>
      <c r="AN31" s="223"/>
      <c r="AO31" s="223"/>
      <c r="AP31" s="223"/>
      <c r="AQ31" s="21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406" t="s">
        <v>34</v>
      </c>
      <c r="BF31" s="406"/>
      <c r="BG31" s="406"/>
      <c r="BH31" s="406"/>
      <c r="BI31" s="406"/>
      <c r="BJ31" s="168"/>
      <c r="BK31" s="168"/>
      <c r="BL31" s="214"/>
      <c r="BM31" s="214"/>
      <c r="BN31" s="214"/>
      <c r="BO31" s="240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AT6:AT7"/>
    <mergeCell ref="L2:AQ2"/>
    <mergeCell ref="L6:N8"/>
    <mergeCell ref="O6:Q8"/>
    <mergeCell ref="R6:T8"/>
    <mergeCell ref="U6:W8"/>
    <mergeCell ref="X6:Z8"/>
    <mergeCell ref="AA6:AC8"/>
    <mergeCell ref="BN6:BN7"/>
    <mergeCell ref="AG8:AI8"/>
    <mergeCell ref="AM8:AO8"/>
    <mergeCell ref="AJ8:AL8"/>
    <mergeCell ref="AS6:AS7"/>
    <mergeCell ref="AV6:AV7"/>
    <mergeCell ref="AW6:AW7"/>
    <mergeCell ref="BB6:BB7"/>
    <mergeCell ref="BC6:BC7"/>
    <mergeCell ref="BA6:BA7"/>
    <mergeCell ref="AX6:AX7"/>
    <mergeCell ref="L22:R22"/>
    <mergeCell ref="AD22:AJ22"/>
    <mergeCell ref="AD23:AJ23"/>
    <mergeCell ref="L18:R18"/>
    <mergeCell ref="AD18:AJ18"/>
    <mergeCell ref="AD19:AJ19"/>
    <mergeCell ref="AU6:AU7"/>
    <mergeCell ref="AD6:AF8"/>
    <mergeCell ref="AD17:AJ1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  <mergeCell ref="L24:R24"/>
    <mergeCell ref="AD24:AJ24"/>
    <mergeCell ref="AD25:AJ25"/>
    <mergeCell ref="L20:R20"/>
    <mergeCell ref="AD20:AJ20"/>
    <mergeCell ref="AD21:AJ21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showGridLines="0" topLeftCell="AP4" zoomScale="55" zoomScaleNormal="55" workbookViewId="0">
      <selection activeCell="AU7" sqref="AU7"/>
    </sheetView>
  </sheetViews>
  <sheetFormatPr baseColWidth="10" defaultColWidth="11.41015625" defaultRowHeight="12.7" x14ac:dyDescent="0.4"/>
  <cols>
    <col min="1" max="1" width="5.64453125" style="105" customWidth="1"/>
    <col min="2" max="2" width="14.64453125" style="105" hidden="1" customWidth="1"/>
    <col min="3" max="3" width="6.64453125" style="105" hidden="1" customWidth="1"/>
    <col min="4" max="4" width="22.64453125" style="105" hidden="1" customWidth="1"/>
    <col min="5" max="7" width="6.64453125" style="105" hidden="1" customWidth="1"/>
    <col min="8" max="8" width="14.64453125" style="105" hidden="1" customWidth="1"/>
    <col min="9" max="9" width="6.64453125" style="105" hidden="1" customWidth="1"/>
    <col min="10" max="10" width="22.64453125" style="105" hidden="1" customWidth="1"/>
    <col min="11" max="11" width="22.64453125" style="105" customWidth="1"/>
    <col min="12" max="12" width="5.64453125" style="105" customWidth="1"/>
    <col min="13" max="13" width="1.64453125" style="105" customWidth="1"/>
    <col min="14" max="15" width="5.64453125" style="105" customWidth="1"/>
    <col min="16" max="16" width="1.64453125" style="105" customWidth="1"/>
    <col min="17" max="18" width="5.64453125" style="105" customWidth="1"/>
    <col min="19" max="19" width="1.64453125" style="105" customWidth="1"/>
    <col min="20" max="21" width="5.64453125" style="105" customWidth="1"/>
    <col min="22" max="22" width="1.64453125" style="105" customWidth="1"/>
    <col min="23" max="24" width="5.64453125" style="105" customWidth="1"/>
    <col min="25" max="25" width="1.64453125" style="105" customWidth="1"/>
    <col min="26" max="27" width="5.64453125" style="105" customWidth="1"/>
    <col min="28" max="28" width="1.64453125" style="105" customWidth="1"/>
    <col min="29" max="30" width="5.64453125" style="105" customWidth="1"/>
    <col min="31" max="31" width="1.64453125" style="105" customWidth="1"/>
    <col min="32" max="33" width="5.64453125" style="105" customWidth="1"/>
    <col min="34" max="34" width="1.64453125" style="105" customWidth="1"/>
    <col min="35" max="35" width="5.64453125" style="105" customWidth="1"/>
    <col min="36" max="36" width="7.3515625" style="105" customWidth="1"/>
    <col min="37" max="37" width="1.64453125" style="105" customWidth="1"/>
    <col min="38" max="38" width="6.64453125" style="105" customWidth="1"/>
    <col min="39" max="39" width="5.64453125" style="105" customWidth="1"/>
    <col min="40" max="40" width="1.64453125" style="105" customWidth="1"/>
    <col min="41" max="42" width="5.64453125" style="105" customWidth="1"/>
    <col min="43" max="43" width="1.64453125" style="105" customWidth="1"/>
    <col min="44" max="44" width="5.64453125" style="105" customWidth="1"/>
    <col min="45" max="45" width="7.64453125" style="105" customWidth="1"/>
    <col min="46" max="46" width="10.87890625" style="105" customWidth="1"/>
    <col min="47" max="47" width="27.64453125" style="105" customWidth="1"/>
    <col min="48" max="53" width="5.64453125" style="105" customWidth="1"/>
    <col min="54" max="54" width="8.64453125" style="105" customWidth="1"/>
    <col min="55" max="55" width="27.64453125" style="105" customWidth="1"/>
    <col min="56" max="61" width="5.64453125" style="105" customWidth="1"/>
    <col min="62" max="62" width="8.64453125" style="105" customWidth="1"/>
    <col min="63" max="63" width="27.64453125" style="105" customWidth="1"/>
    <col min="64" max="69" width="5.64453125" style="105" customWidth="1"/>
    <col min="70" max="70" width="5.64453125" style="163" customWidth="1"/>
    <col min="71" max="71" width="27.64453125" style="163" customWidth="1"/>
    <col min="72" max="77" width="5.64453125" style="163" customWidth="1"/>
    <col min="78" max="78" width="5.64453125" style="105" customWidth="1"/>
    <col min="79" max="16384" width="11.41015625" style="105"/>
  </cols>
  <sheetData>
    <row r="1" spans="1:78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3"/>
    </row>
    <row r="2" spans="1:78" ht="33" x14ac:dyDescent="0.4">
      <c r="A2" s="17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474" t="s">
        <v>33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5"/>
      <c r="AU2" s="202"/>
      <c r="AV2" s="202"/>
      <c r="AW2" s="202"/>
      <c r="AX2" s="202"/>
      <c r="AY2" s="202"/>
      <c r="AZ2" s="202"/>
      <c r="BA2" s="238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3"/>
    </row>
    <row r="3" spans="1:78" ht="19.95" customHeight="1" x14ac:dyDescent="0.4">
      <c r="A3" s="179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6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90"/>
      <c r="AV3" s="190"/>
      <c r="AW3" s="190"/>
      <c r="AX3" s="190"/>
      <c r="AY3" s="190"/>
      <c r="AZ3" s="190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3"/>
    </row>
    <row r="4" spans="1:78" ht="34.950000000000003" customHeight="1" x14ac:dyDescent="0.55000000000000004">
      <c r="A4" s="17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90"/>
      <c r="AV4" s="190"/>
      <c r="AW4" s="190"/>
      <c r="AX4" s="190"/>
      <c r="AY4" s="190"/>
      <c r="AZ4" s="190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3"/>
    </row>
    <row r="5" spans="1:78" ht="34.950000000000003" customHeight="1" x14ac:dyDescent="0.4">
      <c r="A5" s="179"/>
      <c r="B5" s="184"/>
      <c r="C5" s="184"/>
      <c r="D5" s="184"/>
      <c r="E5" s="184"/>
      <c r="F5" s="184"/>
      <c r="G5" s="184"/>
      <c r="H5" s="184"/>
      <c r="I5" s="184"/>
      <c r="J5" s="184"/>
      <c r="K5" s="185"/>
      <c r="L5" s="188"/>
      <c r="M5" s="188"/>
      <c r="N5" s="188"/>
      <c r="O5" s="188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90"/>
      <c r="AV5" s="190"/>
      <c r="AW5" s="190"/>
      <c r="AX5" s="190"/>
      <c r="AY5" s="190"/>
      <c r="AZ5" s="190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3"/>
    </row>
    <row r="6" spans="1:78" s="106" customFormat="1" ht="34.950000000000003" customHeight="1" x14ac:dyDescent="0.4">
      <c r="A6" s="180"/>
      <c r="B6" s="186"/>
      <c r="C6" s="186"/>
      <c r="D6" s="186"/>
      <c r="E6" s="186"/>
      <c r="F6" s="186"/>
      <c r="G6" s="186"/>
      <c r="H6" s="186"/>
      <c r="I6" s="186"/>
      <c r="J6" s="186"/>
      <c r="K6" s="185"/>
      <c r="L6" s="476">
        <f>$L$19</f>
        <v>1</v>
      </c>
      <c r="M6" s="476"/>
      <c r="N6" s="476"/>
      <c r="O6" s="476">
        <f>$L$21</f>
        <v>2</v>
      </c>
      <c r="P6" s="476"/>
      <c r="Q6" s="476"/>
      <c r="R6" s="476">
        <f>$L$23</f>
        <v>3</v>
      </c>
      <c r="S6" s="476"/>
      <c r="T6" s="476"/>
      <c r="U6" s="476">
        <f>$L$25</f>
        <v>4</v>
      </c>
      <c r="V6" s="476"/>
      <c r="W6" s="476"/>
      <c r="X6" s="476">
        <f>$L$27</f>
        <v>5</v>
      </c>
      <c r="Y6" s="476"/>
      <c r="Z6" s="476"/>
      <c r="AA6" s="477">
        <f>$L$29</f>
        <v>6</v>
      </c>
      <c r="AB6" s="477"/>
      <c r="AC6" s="477"/>
      <c r="AD6" s="477">
        <f>$L$31</f>
        <v>7</v>
      </c>
      <c r="AE6" s="477"/>
      <c r="AF6" s="477"/>
      <c r="AG6" s="472">
        <f>$L$33</f>
        <v>8</v>
      </c>
      <c r="AH6" s="472"/>
      <c r="AI6" s="472"/>
      <c r="AJ6" s="189"/>
      <c r="AK6" s="189"/>
      <c r="AL6" s="189"/>
      <c r="AM6" s="186"/>
      <c r="AN6" s="186"/>
      <c r="AO6" s="186"/>
      <c r="AP6" s="184"/>
      <c r="AQ6" s="184"/>
      <c r="AR6" s="184"/>
      <c r="AS6" s="184"/>
      <c r="AT6" s="194"/>
      <c r="AU6" s="184"/>
      <c r="AV6" s="392" t="s">
        <v>1</v>
      </c>
      <c r="AW6" s="392" t="s">
        <v>2</v>
      </c>
      <c r="AX6" s="392" t="s">
        <v>3</v>
      </c>
      <c r="AY6" s="392" t="s">
        <v>35</v>
      </c>
      <c r="AZ6" s="392" t="s">
        <v>36</v>
      </c>
      <c r="BA6" s="392" t="s">
        <v>4</v>
      </c>
      <c r="BB6" s="195"/>
      <c r="BC6" s="195"/>
      <c r="BD6" s="392" t="s">
        <v>1</v>
      </c>
      <c r="BE6" s="392" t="s">
        <v>2</v>
      </c>
      <c r="BF6" s="392" t="s">
        <v>3</v>
      </c>
      <c r="BG6" s="392" t="s">
        <v>35</v>
      </c>
      <c r="BH6" s="392" t="s">
        <v>36</v>
      </c>
      <c r="BI6" s="392" t="s">
        <v>4</v>
      </c>
      <c r="BJ6" s="196"/>
      <c r="BK6" s="196"/>
      <c r="BL6" s="392" t="s">
        <v>1</v>
      </c>
      <c r="BM6" s="392" t="s">
        <v>2</v>
      </c>
      <c r="BN6" s="392" t="s">
        <v>3</v>
      </c>
      <c r="BO6" s="392" t="s">
        <v>35</v>
      </c>
      <c r="BP6" s="392" t="s">
        <v>36</v>
      </c>
      <c r="BQ6" s="392" t="s">
        <v>4</v>
      </c>
      <c r="BR6" s="167"/>
      <c r="BS6" s="167"/>
      <c r="BT6" s="392" t="s">
        <v>1</v>
      </c>
      <c r="BU6" s="392" t="s">
        <v>2</v>
      </c>
      <c r="BV6" s="392" t="s">
        <v>3</v>
      </c>
      <c r="BW6" s="392" t="s">
        <v>35</v>
      </c>
      <c r="BX6" s="392" t="s">
        <v>36</v>
      </c>
      <c r="BY6" s="392" t="s">
        <v>4</v>
      </c>
      <c r="BZ6" s="199"/>
    </row>
    <row r="7" spans="1:78" s="106" customFormat="1" ht="34.950000000000003" customHeight="1" x14ac:dyDescent="0.4">
      <c r="A7" s="180"/>
      <c r="B7" s="186"/>
      <c r="C7" s="186"/>
      <c r="D7" s="186"/>
      <c r="E7" s="186"/>
      <c r="F7" s="186"/>
      <c r="G7" s="186"/>
      <c r="H7" s="186"/>
      <c r="I7" s="186"/>
      <c r="J7" s="186"/>
      <c r="K7" s="184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7"/>
      <c r="AC7" s="477"/>
      <c r="AD7" s="477"/>
      <c r="AE7" s="477"/>
      <c r="AF7" s="477"/>
      <c r="AG7" s="472"/>
      <c r="AH7" s="472"/>
      <c r="AI7" s="472"/>
      <c r="AJ7" s="189"/>
      <c r="AK7" s="189"/>
      <c r="AL7" s="189"/>
      <c r="AM7" s="186"/>
      <c r="AN7" s="186"/>
      <c r="AO7" s="186"/>
      <c r="AP7" s="186"/>
      <c r="AQ7" s="186"/>
      <c r="AR7" s="186"/>
      <c r="AS7" s="186"/>
      <c r="AT7" s="194"/>
      <c r="AU7" s="296" t="s">
        <v>37</v>
      </c>
      <c r="AV7" s="393"/>
      <c r="AW7" s="393"/>
      <c r="AX7" s="393"/>
      <c r="AY7" s="393"/>
      <c r="AZ7" s="393"/>
      <c r="BA7" s="393"/>
      <c r="BB7" s="200"/>
      <c r="BC7" s="200"/>
      <c r="BD7" s="393"/>
      <c r="BE7" s="393"/>
      <c r="BF7" s="393"/>
      <c r="BG7" s="393"/>
      <c r="BH7" s="393"/>
      <c r="BI7" s="393"/>
      <c r="BJ7" s="200"/>
      <c r="BK7" s="200"/>
      <c r="BL7" s="393"/>
      <c r="BM7" s="393"/>
      <c r="BN7" s="393"/>
      <c r="BO7" s="393"/>
      <c r="BP7" s="393"/>
      <c r="BQ7" s="393"/>
      <c r="BR7" s="234"/>
      <c r="BS7" s="234"/>
      <c r="BT7" s="393"/>
      <c r="BU7" s="393"/>
      <c r="BV7" s="393"/>
      <c r="BW7" s="393"/>
      <c r="BX7" s="393"/>
      <c r="BY7" s="393"/>
      <c r="BZ7" s="199"/>
    </row>
    <row r="8" spans="1:78" s="106" customFormat="1" ht="34.950000000000003" customHeight="1" thickBot="1" x14ac:dyDescent="0.45">
      <c r="A8" s="180"/>
      <c r="B8" s="239" t="s">
        <v>5</v>
      </c>
      <c r="C8" s="239"/>
      <c r="D8" s="239"/>
      <c r="E8" s="239"/>
      <c r="F8" s="239"/>
      <c r="G8" s="239"/>
      <c r="H8" s="239"/>
      <c r="I8" s="239"/>
      <c r="J8" s="239"/>
      <c r="K8" s="184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8"/>
      <c r="AB8" s="478"/>
      <c r="AC8" s="478"/>
      <c r="AD8" s="478"/>
      <c r="AE8" s="478"/>
      <c r="AF8" s="478"/>
      <c r="AG8" s="472"/>
      <c r="AH8" s="472"/>
      <c r="AI8" s="472"/>
      <c r="AJ8" s="411" t="s">
        <v>6</v>
      </c>
      <c r="AK8" s="412"/>
      <c r="AL8" s="412"/>
      <c r="AM8" s="400" t="s">
        <v>4</v>
      </c>
      <c r="AN8" s="401"/>
      <c r="AO8" s="402"/>
      <c r="AP8" s="473" t="s">
        <v>19</v>
      </c>
      <c r="AQ8" s="473"/>
      <c r="AR8" s="473"/>
      <c r="AS8" s="107" t="s">
        <v>8</v>
      </c>
      <c r="AT8" s="184"/>
      <c r="AU8" s="154">
        <f>$L$19</f>
        <v>1</v>
      </c>
      <c r="AV8" s="348"/>
      <c r="AW8" s="348"/>
      <c r="AX8" s="348"/>
      <c r="AY8" s="348"/>
      <c r="AZ8" s="348"/>
      <c r="BA8" s="308">
        <f>IF(AV8&gt;AV9,1,0)+IF(AW8&gt;AW9,1,0)+IF(AX8&gt;AX9,1,0)+IF(AY8&gt;AY9,1,0)+IF(AZ8&gt;AZ9,1,0)</f>
        <v>0</v>
      </c>
      <c r="BB8" s="207"/>
      <c r="BC8" s="156">
        <f>$L$23</f>
        <v>3</v>
      </c>
      <c r="BD8" s="348"/>
      <c r="BE8" s="348"/>
      <c r="BF8" s="348"/>
      <c r="BG8" s="348"/>
      <c r="BH8" s="348"/>
      <c r="BI8" s="308">
        <f>IF(BD8&gt;BD9,1,0)+IF(BE8&gt;BE9,1,0)+IF(BF8&gt;BF9,1,0)+IF(BG8&gt;BG9,1,0)+IF(BH8&gt;BH9,1,0)</f>
        <v>0</v>
      </c>
      <c r="BJ8" s="210"/>
      <c r="BK8" s="156">
        <f>$L$23</f>
        <v>3</v>
      </c>
      <c r="BL8" s="348"/>
      <c r="BM8" s="348"/>
      <c r="BN8" s="348"/>
      <c r="BO8" s="348"/>
      <c r="BP8" s="348"/>
      <c r="BQ8" s="308">
        <f>IF(BL8&gt;BL9,1,0)+IF(BM8&gt;BM9,1,0)+IF(BN8&gt;BN9,1,0)+IF(BO8&gt;BO9,1,0)+IF(BP8&gt;BP9,1,0)</f>
        <v>0</v>
      </c>
      <c r="BR8" s="53"/>
      <c r="BS8" s="156">
        <f>$L$23</f>
        <v>3</v>
      </c>
      <c r="BT8" s="306"/>
      <c r="BU8" s="306"/>
      <c r="BV8" s="306"/>
      <c r="BW8" s="306"/>
      <c r="BX8" s="306"/>
      <c r="BY8" s="308">
        <f>IF(BT8&gt;BT9,1,0)+IF(BU8&gt;BU9,1,0)+IF(BV8&gt;BV9,1,0)+IF(BW8&gt;BW9,1,0)+IF(BX8&gt;BX9,1,0)</f>
        <v>0</v>
      </c>
      <c r="BZ8" s="199"/>
    </row>
    <row r="9" spans="1:78" s="106" customFormat="1" ht="34.950000000000003" customHeight="1" thickTop="1" thickBot="1" x14ac:dyDescent="0.45">
      <c r="A9" s="180"/>
      <c r="B9" s="143">
        <f t="shared" ref="B9:B16" si="0">IF(K9="","-",RANK(G9,$G$9:$G$16,0)+RANK(F9,$F$9:$F$16,0)%+RANK(E9,$E$9:$E$16,0)%%+ROW()%%%)</f>
        <v>1.0101089999999999</v>
      </c>
      <c r="C9" s="144">
        <f t="shared" ref="C9:C16" si="1">IF(B9="","",RANK(B9,$B$9:$B$16,1))</f>
        <v>1</v>
      </c>
      <c r="D9" s="145">
        <f>$L$19</f>
        <v>1</v>
      </c>
      <c r="E9" s="166">
        <f t="shared" ref="E9:E16" si="2">SUM(AJ9-AL9)</f>
        <v>0</v>
      </c>
      <c r="F9" s="146">
        <f t="shared" ref="F9:F16" si="3">SUM(AM9-AO9)</f>
        <v>0</v>
      </c>
      <c r="G9" s="147">
        <f t="shared" ref="G9:G16" si="4">SUM(AP9-AR9)</f>
        <v>0</v>
      </c>
      <c r="H9" s="148">
        <f>SMALL($B$9:$B$16,1)</f>
        <v>1.0101089999999999</v>
      </c>
      <c r="I9" s="144">
        <f t="shared" ref="I9:I16" si="5">IF(H9="","",RANK(H9,$H$9:$H$16,1))</f>
        <v>1</v>
      </c>
      <c r="J9" s="149">
        <f t="shared" ref="J9:J16" si="6">INDEX($D$9:$D$16,MATCH(H9,$B$9:$B$16,0),1)</f>
        <v>1</v>
      </c>
      <c r="K9" s="108">
        <f>$L$19</f>
        <v>1</v>
      </c>
      <c r="L9" s="113"/>
      <c r="M9" s="114"/>
      <c r="N9" s="115"/>
      <c r="O9" s="122" t="str">
        <f>IF($BQ$11+$BQ$12&gt;0,$BQ$11,"")</f>
        <v/>
      </c>
      <c r="P9" s="123" t="s">
        <v>9</v>
      </c>
      <c r="Q9" s="124" t="str">
        <f>IF($BQ$11+$BQ$12&gt;0,$BQ$12,"")</f>
        <v/>
      </c>
      <c r="R9" s="122" t="str">
        <f>IF($BY$17+$BY$18&gt;0,$BY$17,"")</f>
        <v/>
      </c>
      <c r="S9" s="123" t="s">
        <v>9</v>
      </c>
      <c r="T9" s="124" t="str">
        <f>IF($BY$17+$BY$18&gt;0,$BY$18,"")</f>
        <v/>
      </c>
      <c r="U9" s="122" t="str">
        <f>IF($BI$20+$BI$21&gt;0,$BI$20,"")</f>
        <v/>
      </c>
      <c r="V9" s="131" t="s">
        <v>9</v>
      </c>
      <c r="W9" s="124" t="str">
        <f>IF($BI$20+$BI$21&gt;0,$BI$21,"")</f>
        <v/>
      </c>
      <c r="X9" s="122" t="str">
        <f>IF($BQ$23+$BQ$24&gt;0,$BQ$23,"")</f>
        <v/>
      </c>
      <c r="Y9" s="131" t="s">
        <v>9</v>
      </c>
      <c r="Z9" s="124" t="str">
        <f>IF($BQ$23+$BQ$24&gt;0,$BQ$24,"")</f>
        <v/>
      </c>
      <c r="AA9" s="122" t="str">
        <f>IF($BA$23+$BA$24&gt;0,$BA$23,"")</f>
        <v/>
      </c>
      <c r="AB9" s="131" t="s">
        <v>9</v>
      </c>
      <c r="AC9" s="124" t="str">
        <f>IF($BA$23+$BA$24&gt;0,$BA$24,"")</f>
        <v/>
      </c>
      <c r="AD9" s="122" t="str">
        <f>IF($BY$11+$BY$12&gt;0,$BY$11,"")</f>
        <v/>
      </c>
      <c r="AE9" s="131" t="s">
        <v>9</v>
      </c>
      <c r="AF9" s="124" t="str">
        <f>IF($BY$11+$BY$12&gt;0,$BY$12,"")</f>
        <v/>
      </c>
      <c r="AG9" s="122" t="str">
        <f>IF($BA$8+$BA$9&gt;0,$BA$8,"")</f>
        <v/>
      </c>
      <c r="AH9" s="123" t="s">
        <v>9</v>
      </c>
      <c r="AI9" s="136" t="str">
        <f>IF($BA$8+$BA$9&gt;0,$BA$9,"")</f>
        <v/>
      </c>
      <c r="AJ9" s="352">
        <f>SUM(AV8:AZ8)+SUM(AV23:AZ23)+SUM(BD20:BH20)+SUM(BL11:BP11)+SUM(BL23:BP23)+SUM(BT11:BX11)+SUM(BT17:BX17)</f>
        <v>0</v>
      </c>
      <c r="AK9" s="353" t="s">
        <v>9</v>
      </c>
      <c r="AL9" s="359">
        <f>SUM(AV9:AZ9)+SUM(AV24:AZ24)+SUM(BD21:BH21)+SUM(BL12:BP12)+SUM(BL24:BP24)+SUM(BT12:BX12)+SUM(BT18:BX18)</f>
        <v>0</v>
      </c>
      <c r="AM9" s="354">
        <f>SUM($O$9,$R$9,$U$9,$X$9,$AA$9,$AD$9,$AG$9)</f>
        <v>0</v>
      </c>
      <c r="AN9" s="355" t="s">
        <v>9</v>
      </c>
      <c r="AO9" s="356">
        <f>SUM($Q$9,$T$9,$W$9,$Z$9,$AC$9,$AF$9,$AI$9)</f>
        <v>0</v>
      </c>
      <c r="AP9" s="357">
        <f>IF($O$9&gt;$Q$9,1,0)+IF($R$9&gt;$T$9,1,0)+IF($U$9&gt;$W$9,1,0)+IF($X$9&gt;$Z$9,1,0)+IF($AA$9&gt;$AC$9,1,0)+IF($AD$9&gt;$AF$9,1,0)+IF($AG$9&gt;$AI$9,1,0)</f>
        <v>0</v>
      </c>
      <c r="AQ9" s="358" t="s">
        <v>9</v>
      </c>
      <c r="AR9" s="359">
        <f>IF($Q$9&gt;$O$9,1,0)+IF($T$9&gt;$R$9,1,0)+IF($W$9&gt;$U$9,1,0)+IF($Z$9&gt;$X$9,1,0)+IF($AC$9&gt;$AA$9,1,0)+IF($AF$9&gt;$AD$9,1,0)+IF($AI$9&gt;$AG$9,1,0)</f>
        <v>0</v>
      </c>
      <c r="AS9" s="109">
        <f t="shared" ref="AS9:AS16" si="7">IF(B9="","",RANK(B9,$B$9:$B$16,1))</f>
        <v>1</v>
      </c>
      <c r="AT9" s="194"/>
      <c r="AU9" s="155">
        <f>$L$33</f>
        <v>8</v>
      </c>
      <c r="AV9" s="349"/>
      <c r="AW9" s="349"/>
      <c r="AX9" s="349"/>
      <c r="AY9" s="349"/>
      <c r="AZ9" s="349"/>
      <c r="BA9" s="309">
        <f>IF(AV9&gt;AV8,1,0)+IF(AW9&gt;AW8,1,0)+IF(AX9&gt;AX8,1,0)+IF(AY9&gt;AY8,1,0)+IF(AZ9&gt;AZ8,1,0)</f>
        <v>0</v>
      </c>
      <c r="BB9" s="207"/>
      <c r="BC9" s="155">
        <f>$L$25</f>
        <v>4</v>
      </c>
      <c r="BD9" s="349"/>
      <c r="BE9" s="349"/>
      <c r="BF9" s="349"/>
      <c r="BG9" s="349"/>
      <c r="BH9" s="349"/>
      <c r="BI9" s="309">
        <f>IF(BD9&gt;BD8,1,0)+IF(BE9&gt;BE8,1,0)+IF(BF9&gt;BF8,1,0)+IF(BG9&gt;BG8,1,0)+IF(BH9&gt;BH8,1,0)</f>
        <v>0</v>
      </c>
      <c r="BJ9" s="210"/>
      <c r="BK9" s="155">
        <f>$L$33</f>
        <v>8</v>
      </c>
      <c r="BL9" s="349"/>
      <c r="BM9" s="349"/>
      <c r="BN9" s="349"/>
      <c r="BO9" s="349"/>
      <c r="BP9" s="349"/>
      <c r="BQ9" s="309">
        <f>IF(BL9&gt;BL8,1,0)+IF(BM9&gt;BM8,1,0)+IF(BN9&gt;BN8,1,0)+IF(BO9&gt;BO8,1,0)+IF(BP9&gt;BP8,1,0)</f>
        <v>0</v>
      </c>
      <c r="BR9" s="53"/>
      <c r="BS9" s="155">
        <f>$L$27</f>
        <v>5</v>
      </c>
      <c r="BT9" s="307"/>
      <c r="BU9" s="307"/>
      <c r="BV9" s="307"/>
      <c r="BW9" s="307"/>
      <c r="BX9" s="307"/>
      <c r="BY9" s="309">
        <f>IF(BT9&gt;BT8,1,0)+IF(BU9&gt;BU8,1,0)+IF(BV9&gt;BV8,1,0)+IF(BW9&gt;BW8,1,0)+IF(BX9&gt;BX8,1,0)</f>
        <v>0</v>
      </c>
      <c r="BZ9" s="199"/>
    </row>
    <row r="10" spans="1:78" s="106" customFormat="1" ht="34.950000000000003" customHeight="1" x14ac:dyDescent="0.5">
      <c r="A10" s="180"/>
      <c r="B10" s="143">
        <f t="shared" si="0"/>
        <v>1.0101100000000001</v>
      </c>
      <c r="C10" s="144">
        <f t="shared" si="1"/>
        <v>2</v>
      </c>
      <c r="D10" s="145">
        <f>$L$21</f>
        <v>2</v>
      </c>
      <c r="E10" s="166">
        <f t="shared" si="2"/>
        <v>0</v>
      </c>
      <c r="F10" s="146">
        <f t="shared" si="3"/>
        <v>0</v>
      </c>
      <c r="G10" s="147">
        <f t="shared" si="4"/>
        <v>0</v>
      </c>
      <c r="H10" s="148">
        <f>SMALL($B$9:$B$16,2)</f>
        <v>1.0101100000000001</v>
      </c>
      <c r="I10" s="144">
        <f t="shared" si="5"/>
        <v>2</v>
      </c>
      <c r="J10" s="149">
        <f t="shared" si="6"/>
        <v>2</v>
      </c>
      <c r="K10" s="108">
        <f>$L$21</f>
        <v>2</v>
      </c>
      <c r="L10" s="116" t="str">
        <f>IF($BQ$11+$BQ$12&gt;0,$BQ$12,"")</f>
        <v/>
      </c>
      <c r="M10" s="117" t="s">
        <v>9</v>
      </c>
      <c r="N10" s="118" t="str">
        <f>IF($BQ$11+$BQ$12&gt;0,$BQ$11,"")</f>
        <v/>
      </c>
      <c r="O10" s="125"/>
      <c r="P10" s="126"/>
      <c r="Q10" s="127"/>
      <c r="R10" s="128" t="str">
        <f>IF($BI$14+$BI$15&gt;0,$BI$14,"")</f>
        <v/>
      </c>
      <c r="S10" s="117" t="s">
        <v>9</v>
      </c>
      <c r="T10" s="118" t="str">
        <f>IF($BI$14+$BI$15&gt;0,$BI$15,"")</f>
        <v/>
      </c>
      <c r="U10" s="128" t="str">
        <f>IF($BQ$26+$BQ$27&gt;0,$BQ$26,"")</f>
        <v/>
      </c>
      <c r="V10" s="130" t="s">
        <v>9</v>
      </c>
      <c r="W10" s="118" t="str">
        <f>IF($BQ$26+$BQ$27&gt;0,$BQ$27,"")</f>
        <v/>
      </c>
      <c r="X10" s="128" t="str">
        <f>IF($BA$26+$BA$27&gt;0,$BA$26,"")</f>
        <v/>
      </c>
      <c r="Y10" s="117" t="s">
        <v>9</v>
      </c>
      <c r="Z10" s="118" t="str">
        <f>IF($BA$26+$BA$27&gt;0,$BA$27,"")</f>
        <v/>
      </c>
      <c r="AA10" s="128" t="str">
        <f>IF($BQ$17+$BQ$18&gt;0,$BQ$17,"")</f>
        <v/>
      </c>
      <c r="AB10" s="130" t="s">
        <v>9</v>
      </c>
      <c r="AC10" s="118" t="str">
        <f>IF($BQ$17+$BQ$18&gt;0,$BQ$18,"")</f>
        <v/>
      </c>
      <c r="AD10" s="128" t="str">
        <f>IF($BA$11+$BA$12&gt;0,$BA$11,"")</f>
        <v/>
      </c>
      <c r="AE10" s="130" t="s">
        <v>9</v>
      </c>
      <c r="AF10" s="118" t="str">
        <f>IF($BA$11+$BA$12&gt;0,$BA$12,"")</f>
        <v/>
      </c>
      <c r="AG10" s="128" t="str">
        <f>IF($BY$26+$BY$27&gt;0,$BY$26,"")</f>
        <v/>
      </c>
      <c r="AH10" s="117" t="s">
        <v>9</v>
      </c>
      <c r="AI10" s="137" t="str">
        <f>IF($BY$26+$BY$27&gt;0,$BY$27,"")</f>
        <v/>
      </c>
      <c r="AJ10" s="360">
        <f>SUM(AV11:AZ11)+SUM(AV26:AZ26)+SUM(BD14:BH14)+SUM(BL12:BP12)+SUM(BL17:BP17)+SUM(BL26:BP26)+SUM(BT26:BX26)</f>
        <v>0</v>
      </c>
      <c r="AK10" s="361" t="s">
        <v>9</v>
      </c>
      <c r="AL10" s="367">
        <f>SUM(AV12:AZ12)+SUM(AV27:AZ27)+SUM(BD15:BH15)+SUM(BL11:BP11)+SUM(BL18:BP18)+SUM(BL27:BP27)+SUM(BT27:BX27)</f>
        <v>0</v>
      </c>
      <c r="AM10" s="363">
        <f>SUM($L$10,$R$10,$U$10,$X$10,$AA$10,$AD$10,$AG$10)</f>
        <v>0</v>
      </c>
      <c r="AN10" s="361" t="s">
        <v>9</v>
      </c>
      <c r="AO10" s="364">
        <f>SUM($N$10,$T$10,$W$10,$Z$10,$AC$10,$AF$10,$AI$10)</f>
        <v>0</v>
      </c>
      <c r="AP10" s="365">
        <f>IF($L$10&gt;$N$10,1,0)+IF($R$10&gt;$T$10,1,0)+IF($U$10&gt;$W$10,1,0)+IF($X$10&gt;$Z$10,1,0)+IF($AA$10&gt;$AC$10,1,0)+IF($AD$10&gt;$AF$10,1,0)+IF($AG$10&gt;$AI$10,1,0)</f>
        <v>0</v>
      </c>
      <c r="AQ10" s="366" t="s">
        <v>9</v>
      </c>
      <c r="AR10" s="367">
        <f>IF($N$10&gt;$L$10,1,0)+IF($T$10&gt;$R$10,1,0)+IF($W$10&gt;$U$10,1,0)+IF($Z$10&gt;$X$10,1,0)+IF($AC$10&gt;$AA$10,1,0)+IF($AF$10&gt;$AD$10,1,0)+IF($AI$10&gt;$AG$10,1,0)</f>
        <v>0</v>
      </c>
      <c r="AS10" s="110">
        <f t="shared" si="7"/>
        <v>2</v>
      </c>
      <c r="AT10" s="186"/>
      <c r="AU10" s="209"/>
      <c r="AV10" s="209"/>
      <c r="AW10" s="209"/>
      <c r="AX10" s="209"/>
      <c r="AY10" s="209"/>
      <c r="AZ10" s="209"/>
      <c r="BA10" s="209"/>
      <c r="BB10" s="207"/>
      <c r="BC10" s="296" t="s">
        <v>38</v>
      </c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199"/>
    </row>
    <row r="11" spans="1:78" s="106" customFormat="1" ht="34.950000000000003" customHeight="1" x14ac:dyDescent="0.4">
      <c r="A11" s="180"/>
      <c r="B11" s="143">
        <f t="shared" si="0"/>
        <v>1.010111</v>
      </c>
      <c r="C11" s="144">
        <f t="shared" si="1"/>
        <v>3</v>
      </c>
      <c r="D11" s="145">
        <f>$L$23</f>
        <v>3</v>
      </c>
      <c r="E11" s="166">
        <f t="shared" si="2"/>
        <v>0</v>
      </c>
      <c r="F11" s="146">
        <f t="shared" si="3"/>
        <v>0</v>
      </c>
      <c r="G11" s="147">
        <f t="shared" si="4"/>
        <v>0</v>
      </c>
      <c r="H11" s="148">
        <f>SMALL($B$9:$B$16,3)</f>
        <v>1.010111</v>
      </c>
      <c r="I11" s="144">
        <f t="shared" si="5"/>
        <v>3</v>
      </c>
      <c r="J11" s="149">
        <f t="shared" si="6"/>
        <v>3</v>
      </c>
      <c r="K11" s="108">
        <f>$L$23</f>
        <v>3</v>
      </c>
      <c r="L11" s="116" t="str">
        <f>IF($BY$17+$BY$18&gt;0,$BY$18,"")</f>
        <v/>
      </c>
      <c r="M11" s="117" t="s">
        <v>9</v>
      </c>
      <c r="N11" s="118" t="str">
        <f>IF($BY$17+$BY$18&gt;0,$BY$17,"")</f>
        <v/>
      </c>
      <c r="O11" s="128" t="str">
        <f>IF($BI$14+$BI$15&gt;0,$BI$15,"")</f>
        <v/>
      </c>
      <c r="P11" s="117" t="s">
        <v>9</v>
      </c>
      <c r="Q11" s="118" t="str">
        <f>IF($BI$14+$BI$15&gt;0,$BI$14,"")</f>
        <v/>
      </c>
      <c r="R11" s="125"/>
      <c r="S11" s="126"/>
      <c r="T11" s="127"/>
      <c r="U11" s="128" t="str">
        <f>IF($BI$8+$BI$9&gt;0,$BI$8,"")</f>
        <v/>
      </c>
      <c r="V11" s="164" t="s">
        <v>9</v>
      </c>
      <c r="W11" s="118" t="str">
        <f>IF($BI$8+$BI$9&gt;0,$BI$9,"")</f>
        <v/>
      </c>
      <c r="X11" s="128" t="str">
        <f>IF($BY$8+$BY$9&gt;0,$BY$8,"")</f>
        <v/>
      </c>
      <c r="Y11" s="117" t="s">
        <v>9</v>
      </c>
      <c r="Z11" s="118" t="str">
        <f>IF($BY$8+$BY$9&gt;0,$BY$9,"")</f>
        <v/>
      </c>
      <c r="AA11" s="128" t="str">
        <f>IF($BA$14+$BA$15&gt;0,$BA$14,"")</f>
        <v/>
      </c>
      <c r="AB11" s="130" t="s">
        <v>9</v>
      </c>
      <c r="AC11" s="118" t="str">
        <f>IF($BA$14+$BA$15&gt;0,$BA$15,"")</f>
        <v/>
      </c>
      <c r="AD11" s="128" t="str">
        <f>IF($BQ$14+$BQ$15&gt;0,$BQ$14,"")</f>
        <v/>
      </c>
      <c r="AE11" s="130" t="s">
        <v>9</v>
      </c>
      <c r="AF11" s="118" t="str">
        <f>IF($BQ$14+$BQ$15&gt;0,$BQ$15,"")</f>
        <v/>
      </c>
      <c r="AG11" s="128" t="str">
        <f>IF($BQ$8+$BQ$9&gt;0,$BQ$8,"")</f>
        <v/>
      </c>
      <c r="AH11" s="117" t="s">
        <v>9</v>
      </c>
      <c r="AI11" s="137" t="str">
        <f>IF($BQ$8+$BQ$9&gt;0,$BQ$9,"")</f>
        <v/>
      </c>
      <c r="AJ11" s="360">
        <f>SUM(AV14:AZ14)+SUM(BD8:BH8)+SUM(BD15:BH15)+SUM(BL8:BP8)+SUM(BL14:BP14)+SUM(BT8:BX8)+SUM(BT18:BX18)</f>
        <v>0</v>
      </c>
      <c r="AK11" s="361" t="s">
        <v>9</v>
      </c>
      <c r="AL11" s="367">
        <f>SUM(AV15:AZ15)+SUM(BD9:BH9)+SUM(BD14:BH14)+SUM(BL9:BP9)+SUM(BL15:BP15)+SUM(BT9:BX9)+SUM(BT17:BX17)</f>
        <v>0</v>
      </c>
      <c r="AM11" s="363">
        <f>SUM($L$11,$O$11,$U$11,$X$11,$AA$11,$AD$11,$AG$11)</f>
        <v>0</v>
      </c>
      <c r="AN11" s="361" t="s">
        <v>9</v>
      </c>
      <c r="AO11" s="364">
        <f>SUM($N$11,$Q$11,$W$11,$Z$11,$AC$11,$AF$11,$AI$11)</f>
        <v>0</v>
      </c>
      <c r="AP11" s="365">
        <f>IF($L$11&gt;$N$11,1,0)+IF($O$11&gt;$Q$11,1,0)+IF($U$11&gt;$W$11,1,0)+IF($X$11&gt;$Z$11,1,0)+IF($AA$11&gt;$AC$11,1,0)+IF($AD$11&gt;$AF$11,1,0)+IF($AG$11&gt;$AI$11,1,0)</f>
        <v>0</v>
      </c>
      <c r="AQ11" s="366" t="s">
        <v>9</v>
      </c>
      <c r="AR11" s="367">
        <f>IF($N$11&gt;$L$11,1,0)+IF($Q$11&gt;$O$11,1,0)+IF($W$11&gt;$U$11,1,0)+IF($Z$11&gt;$X$11,1,0)+IF($AC$11&gt;$AA$11,1,0)+IF($AF$11&gt;$AD$11,1,0)+IF($AI$11&gt;$AG$11,1,0)</f>
        <v>0</v>
      </c>
      <c r="AS11" s="110">
        <f t="shared" si="7"/>
        <v>3</v>
      </c>
      <c r="AT11" s="194"/>
      <c r="AU11" s="156">
        <f>$L$21</f>
        <v>2</v>
      </c>
      <c r="AV11" s="350"/>
      <c r="AW11" s="350"/>
      <c r="AX11" s="350"/>
      <c r="AY11" s="350"/>
      <c r="AZ11" s="350"/>
      <c r="BA11" s="308">
        <f>IF(AV11&gt;AV12,1,0)+IF(AW11&gt;AW12,1,0)+IF(AX11&gt;AX12,1,0)+IF(AY11&gt;AY12,1,0)+IF(AZ11&gt;AZ12,1,0)</f>
        <v>0</v>
      </c>
      <c r="BB11" s="207"/>
      <c r="BC11" s="156">
        <f>$L$27</f>
        <v>5</v>
      </c>
      <c r="BD11" s="348"/>
      <c r="BE11" s="348"/>
      <c r="BF11" s="348"/>
      <c r="BG11" s="348"/>
      <c r="BH11" s="348"/>
      <c r="BI11" s="308">
        <f>IF(BD11&gt;BD12,1,0)+IF(BE11&gt;BE12,1,0)+IF(BF11&gt;BF12,1,0)+IF(BG11&gt;BG12,1,0)+IF(BH11&gt;BH12,1,0)</f>
        <v>0</v>
      </c>
      <c r="BJ11" s="210"/>
      <c r="BK11" s="154">
        <f>$L$19</f>
        <v>1</v>
      </c>
      <c r="BL11" s="348"/>
      <c r="BM11" s="348"/>
      <c r="BN11" s="348"/>
      <c r="BO11" s="348"/>
      <c r="BP11" s="348"/>
      <c r="BQ11" s="308">
        <f>IF(BL11&gt;BL12,1,0)+IF(BM11&gt;BM12,1,0)+IF(BN11&gt;BN12,1,0)+IF(BO11&gt;BO12,1,0)+IF(BP11&gt;BP12,1,0)</f>
        <v>0</v>
      </c>
      <c r="BR11" s="53"/>
      <c r="BS11" s="154">
        <f>$L$19</f>
        <v>1</v>
      </c>
      <c r="BT11" s="348"/>
      <c r="BU11" s="348"/>
      <c r="BV11" s="348"/>
      <c r="BW11" s="348"/>
      <c r="BX11" s="348"/>
      <c r="BY11" s="308">
        <f>IF(BT11&gt;BT12,1,0)+IF(BU11&gt;BU12,1,0)+IF(BV11&gt;BV12,1,0)+IF(BW11&gt;BW12,1,0)+IF(BX11&gt;BX12,1,0)</f>
        <v>0</v>
      </c>
      <c r="BZ11" s="199"/>
    </row>
    <row r="12" spans="1:78" s="106" customFormat="1" ht="34.950000000000003" customHeight="1" thickBot="1" x14ac:dyDescent="0.45">
      <c r="A12" s="180"/>
      <c r="B12" s="143">
        <f t="shared" si="0"/>
        <v>1.0101119999999999</v>
      </c>
      <c r="C12" s="144">
        <f t="shared" si="1"/>
        <v>4</v>
      </c>
      <c r="D12" s="145">
        <f>$L$25</f>
        <v>4</v>
      </c>
      <c r="E12" s="166">
        <f t="shared" si="2"/>
        <v>0</v>
      </c>
      <c r="F12" s="146">
        <f t="shared" si="3"/>
        <v>0</v>
      </c>
      <c r="G12" s="147">
        <f t="shared" si="4"/>
        <v>0</v>
      </c>
      <c r="H12" s="148">
        <f>SMALL($B$9:$B$16,4)</f>
        <v>1.0101119999999999</v>
      </c>
      <c r="I12" s="144">
        <f t="shared" si="5"/>
        <v>4</v>
      </c>
      <c r="J12" s="149">
        <f t="shared" si="6"/>
        <v>4</v>
      </c>
      <c r="K12" s="108">
        <f>$L$25</f>
        <v>4</v>
      </c>
      <c r="L12" s="116" t="str">
        <f>IF($BI$20+$BI$21&gt;0,$BI$21,"")</f>
        <v/>
      </c>
      <c r="M12" s="117" t="s">
        <v>9</v>
      </c>
      <c r="N12" s="118" t="str">
        <f>IF($BI$20+$BI$21&gt;0,$BI$20,"")</f>
        <v/>
      </c>
      <c r="O12" s="128" t="str">
        <f>IF($BQ$26+$BQ$27&gt;0,$BQ$27,"")</f>
        <v/>
      </c>
      <c r="P12" s="117" t="s">
        <v>9</v>
      </c>
      <c r="Q12" s="118" t="str">
        <f>IF($BQ$26+$BQ$27&gt;0,$BQ$26,"")</f>
        <v/>
      </c>
      <c r="R12" s="128" t="str">
        <f>IF($BI$8+$BI$9&gt;0,$BI$9,"")</f>
        <v/>
      </c>
      <c r="S12" s="117" t="s">
        <v>9</v>
      </c>
      <c r="T12" s="118" t="str">
        <f>IF($BI$8+$BI$9&gt;0,$BI$8,"")</f>
        <v/>
      </c>
      <c r="U12" s="160"/>
      <c r="V12" s="159"/>
      <c r="W12" s="162"/>
      <c r="X12" s="128" t="str">
        <f>IF($BA$17+$BA$18&gt;0,$BA$17,"")</f>
        <v/>
      </c>
      <c r="Y12" s="164" t="s">
        <v>9</v>
      </c>
      <c r="Z12" s="118" t="str">
        <f>IF($BA$17+$BA$18&gt;0,$BA$18,"")</f>
        <v/>
      </c>
      <c r="AA12" s="128" t="str">
        <f>IF($BY$20+$BY$21&gt;0,$BY$20,"")</f>
        <v/>
      </c>
      <c r="AB12" s="117" t="s">
        <v>9</v>
      </c>
      <c r="AC12" s="118" t="str">
        <f>IF($BY$20+$BY$21&gt;0,$BY$21,"")</f>
        <v/>
      </c>
      <c r="AD12" s="128" t="str">
        <f>IF($BI$26+$BI$27&gt;0,$BI$26,"")</f>
        <v/>
      </c>
      <c r="AE12" s="117" t="s">
        <v>9</v>
      </c>
      <c r="AF12" s="118" t="str">
        <f>IF($BI$26+$BI$27&gt;0,$BI$27,"")</f>
        <v/>
      </c>
      <c r="AG12" s="128" t="str">
        <f>IF($BQ$20+$BQ$21&gt;0,$BQ$20,"")</f>
        <v/>
      </c>
      <c r="AH12" s="117" t="s">
        <v>9</v>
      </c>
      <c r="AI12" s="137" t="str">
        <f>IF($BQ$20+$BQ$21&gt;0,$BQ$21,"")</f>
        <v/>
      </c>
      <c r="AJ12" s="360">
        <f>SUM(AV17:AZ17)+SUM(BD9:BH9)+SUM(BD21:BH21)+SUM(BD26:BH26)+SUM(BL20:BP20)+SUM(BL27:BP27)+SUM(BT20:BX20)</f>
        <v>0</v>
      </c>
      <c r="AK12" s="361" t="s">
        <v>9</v>
      </c>
      <c r="AL12" s="367">
        <f>SUM(AV18:AZ18)+SUM(BD8:BH8)+SUM(BD20:BH20)+SUM(BD27:BH27)+SUM(BL21:BP21)+SUM(BL26:BP26)+SUM(BT21:BX21)</f>
        <v>0</v>
      </c>
      <c r="AM12" s="363">
        <f>SUM($L$12,$O$12,$R$12,$X$12,$AA$12,$AD$12,$AG$12)</f>
        <v>0</v>
      </c>
      <c r="AN12" s="361" t="s">
        <v>9</v>
      </c>
      <c r="AO12" s="364">
        <f>SUM($N$12,$Q$12,$T$12,$Z$12,$AC$12,$AF$12,$AI$12)</f>
        <v>0</v>
      </c>
      <c r="AP12" s="365">
        <f>IF($L$12&gt;$N$12,1,0)+IF($O$12&gt;$Q$12,1,0)+IF($R$12&gt;$T$12,1,0)+IF($X$12&gt;$Z$12,1,0)+IF($AA$12&gt;$AC$12,1,0)+IF($AD$12&gt;$AF$12,1,0)+IF($AG$12&gt;$AI$12,1,0)</f>
        <v>0</v>
      </c>
      <c r="AQ12" s="366" t="s">
        <v>9</v>
      </c>
      <c r="AR12" s="367">
        <f>IF($N$12&gt;$L$12,1,0)+IF($Q$12&gt;$O$12,1,0)+IF($T$12&gt;$R$12,1,0)+IF($Z$12&gt;$X$12,1,0)+IF($AC$12&gt;$AA$12,1,0)+IF($AF$12&gt;$AD$12,1,0)+IF($AI$12&gt;$AG$12,1,0)</f>
        <v>0</v>
      </c>
      <c r="AS12" s="110">
        <f t="shared" si="7"/>
        <v>4</v>
      </c>
      <c r="AT12" s="194"/>
      <c r="AU12" s="155">
        <f>$L$31</f>
        <v>7</v>
      </c>
      <c r="AV12" s="349"/>
      <c r="AW12" s="349"/>
      <c r="AX12" s="349"/>
      <c r="AY12" s="349"/>
      <c r="AZ12" s="349"/>
      <c r="BA12" s="309">
        <f>IF(AV12&gt;AV11,1,0)+IF(AW12&gt;AW11,1,0)+IF(AX12&gt;AX11,1,0)+IF(AY12&gt;AY11,1,0)+IF(AZ12&gt;AZ11,1,0)</f>
        <v>0</v>
      </c>
      <c r="BB12" s="207"/>
      <c r="BC12" s="155">
        <f>$L$33</f>
        <v>8</v>
      </c>
      <c r="BD12" s="349"/>
      <c r="BE12" s="349"/>
      <c r="BF12" s="349"/>
      <c r="BG12" s="349"/>
      <c r="BH12" s="349"/>
      <c r="BI12" s="309">
        <f>IF(BD12&gt;BD11,1,0)+IF(BE12&gt;BE11,1,0)+IF(BF12&gt;BF11,1,0)+IF(BG12&gt;BG11,1,0)+IF(BH12&gt;BH11,1,0)</f>
        <v>0</v>
      </c>
      <c r="BJ12" s="210"/>
      <c r="BK12" s="155">
        <f>$L$21</f>
        <v>2</v>
      </c>
      <c r="BL12" s="349"/>
      <c r="BM12" s="349"/>
      <c r="BN12" s="349"/>
      <c r="BO12" s="349"/>
      <c r="BP12" s="349"/>
      <c r="BQ12" s="309">
        <f>IF(BL12&gt;BL11,1,0)+IF(BM12&gt;BM11,1,0)+IF(BN12&gt;BN11,1,0)+IF(BO12&gt;BO11,1,0)+IF(BP12&gt;BP11,1,0)</f>
        <v>0</v>
      </c>
      <c r="BR12" s="53"/>
      <c r="BS12" s="155">
        <f>$L$31</f>
        <v>7</v>
      </c>
      <c r="BT12" s="349"/>
      <c r="BU12" s="349"/>
      <c r="BV12" s="349"/>
      <c r="BW12" s="349"/>
      <c r="BX12" s="349"/>
      <c r="BY12" s="309">
        <f>IF(BT12&gt;BT11,1,0)+IF(BU12&gt;BU11,1,0)+IF(BV12&gt;BV11,1,0)+IF(BW12&gt;BW11,1,0)+IF(BX12&gt;BX11,1,0)</f>
        <v>0</v>
      </c>
      <c r="BZ12" s="199"/>
    </row>
    <row r="13" spans="1:78" s="106" customFormat="1" ht="34.950000000000003" customHeight="1" x14ac:dyDescent="0.4">
      <c r="A13" s="180"/>
      <c r="B13" s="143">
        <f t="shared" si="0"/>
        <v>1.010113</v>
      </c>
      <c r="C13" s="144">
        <f t="shared" si="1"/>
        <v>5</v>
      </c>
      <c r="D13" s="145">
        <f>$L$27</f>
        <v>5</v>
      </c>
      <c r="E13" s="166">
        <f t="shared" si="2"/>
        <v>0</v>
      </c>
      <c r="F13" s="146">
        <f t="shared" si="3"/>
        <v>0</v>
      </c>
      <c r="G13" s="147">
        <f t="shared" si="4"/>
        <v>0</v>
      </c>
      <c r="H13" s="148">
        <f>SMALL($B$9:$B$16,5)</f>
        <v>1.010113</v>
      </c>
      <c r="I13" s="144">
        <f t="shared" si="5"/>
        <v>5</v>
      </c>
      <c r="J13" s="149">
        <f t="shared" si="6"/>
        <v>5</v>
      </c>
      <c r="K13" s="108">
        <f>$L$27</f>
        <v>5</v>
      </c>
      <c r="L13" s="116" t="str">
        <f>IF($BQ$23+$BQ$24&gt;0,$BQ$24,"")</f>
        <v/>
      </c>
      <c r="M13" s="117" t="s">
        <v>9</v>
      </c>
      <c r="N13" s="118" t="str">
        <f>IF($BQ$23+$BQ$24&gt;0,$BQ$23,"")</f>
        <v/>
      </c>
      <c r="O13" s="128" t="str">
        <f>IF($BA$26+$BA$27&gt;0,$BA$27,"")</f>
        <v/>
      </c>
      <c r="P13" s="117" t="s">
        <v>9</v>
      </c>
      <c r="Q13" s="118" t="str">
        <f>IF($BA$26+$BA$27&gt;0,$BA$26,"")</f>
        <v/>
      </c>
      <c r="R13" s="128" t="str">
        <f>IF($BY$8+$BY$9&gt;0,$BY$9,"")</f>
        <v/>
      </c>
      <c r="S13" s="117" t="s">
        <v>9</v>
      </c>
      <c r="T13" s="118" t="str">
        <f>IF($BY$8+$BY$9&gt;0,$BY$8,"")</f>
        <v/>
      </c>
      <c r="U13" s="128" t="str">
        <f>IF($BA$17+$BA$18&gt;0,$BA$18,"")</f>
        <v/>
      </c>
      <c r="V13" s="130" t="s">
        <v>9</v>
      </c>
      <c r="W13" s="118" t="str">
        <f>IF($BA$17+$BA$18&gt;0,$BA$17,"")</f>
        <v/>
      </c>
      <c r="X13" s="160"/>
      <c r="Y13" s="161"/>
      <c r="Z13" s="162"/>
      <c r="AA13" s="128" t="str">
        <f>IF($BI$23+$BI$24&gt;0,$BI$23,"")</f>
        <v/>
      </c>
      <c r="AB13" s="165" t="s">
        <v>9</v>
      </c>
      <c r="AC13" s="118" t="str">
        <f>IF($BI$23+$BI$24&gt;0,$BI$24,"")</f>
        <v/>
      </c>
      <c r="AD13" s="128" t="str">
        <f>IF($BY$23+$BY$24&gt;0,$BY$23,"")</f>
        <v/>
      </c>
      <c r="AE13" s="117" t="s">
        <v>9</v>
      </c>
      <c r="AF13" s="118" t="str">
        <f>IF($BY$23+$BY$24&gt;0,$BY$24,"")</f>
        <v/>
      </c>
      <c r="AG13" s="128" t="str">
        <f>IF($BI$11+$BI$12&gt;0,$BI$11,"")</f>
        <v/>
      </c>
      <c r="AH13" s="117" t="s">
        <v>9</v>
      </c>
      <c r="AI13" s="137" t="str">
        <f>IF($BI$11+$BI$12&gt;0,$BI$12,"")</f>
        <v/>
      </c>
      <c r="AJ13" s="376">
        <f>SUM(AV18:AZ18)+SUM(AV27:AZ27)+SUM(BD11:BH11)+SUM(BD23:BH23)+SUM(BL24:BP24)+SUM(BT9:BX9)+SUM(BT23:BX23)</f>
        <v>0</v>
      </c>
      <c r="AK13" s="361" t="s">
        <v>9</v>
      </c>
      <c r="AL13" s="367">
        <f>SUM(AV17:AZ17)+SUM(AV26:AZ26)+SUM(BD12:BH12)+SUM(BD24:BH24)+SUM(BL23:BP23)+SUM(BT8:BX8)+SUM(BT24:BX24)</f>
        <v>0</v>
      </c>
      <c r="AM13" s="363">
        <f>SUM($L$13,$O$13,$R$13,$U$13,$AA$13,$AD$13,$AG$13)</f>
        <v>0</v>
      </c>
      <c r="AN13" s="361" t="s">
        <v>9</v>
      </c>
      <c r="AO13" s="364">
        <f>SUM($N$13,$Q$13,$T$13,$W$13,$AC$13,$AF$13,$AI$13)</f>
        <v>0</v>
      </c>
      <c r="AP13" s="365">
        <f>IF($L$13&gt;$N$13,1,0)+IF($O$13&gt;$Q$13,1,0)+IF($R$13&gt;$T$13,1,0)+IF($U$13&gt;$W$13,1,0)+IF($AA$13&gt;$AC$13,1,0)+IF($AD$13&gt;$AF$13,1,0)+IF($AG$13&gt;$AI$13,1,0)</f>
        <v>0</v>
      </c>
      <c r="AQ13" s="366" t="s">
        <v>9</v>
      </c>
      <c r="AR13" s="367">
        <f>IF($N$13&gt;$L$13,1,0)+IF($Q$13&gt;$O$13,1,0)+IF($T$13&gt;$R$13,1,0)+IF($W$13&gt;$U$13,1,0)+IF($AC$13&gt;$AA$13,1,0)+IF($AF$13&gt;$AD$13,1,0)+IF($AI$13&gt;$AG$13,1,0)</f>
        <v>0</v>
      </c>
      <c r="AS13" s="110">
        <f t="shared" si="7"/>
        <v>5</v>
      </c>
      <c r="AT13" s="194"/>
      <c r="AU13" s="213"/>
      <c r="AV13" s="213"/>
      <c r="AW13" s="213"/>
      <c r="AX13" s="213"/>
      <c r="AY13" s="213"/>
      <c r="AZ13" s="213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96" t="s">
        <v>39</v>
      </c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199"/>
    </row>
    <row r="14" spans="1:78" s="106" customFormat="1" ht="34.950000000000003" customHeight="1" x14ac:dyDescent="0.4">
      <c r="A14" s="180"/>
      <c r="B14" s="143">
        <f t="shared" si="0"/>
        <v>1.010114</v>
      </c>
      <c r="C14" s="144">
        <f t="shared" si="1"/>
        <v>6</v>
      </c>
      <c r="D14" s="145">
        <f>$L$29</f>
        <v>6</v>
      </c>
      <c r="E14" s="166">
        <f t="shared" si="2"/>
        <v>0</v>
      </c>
      <c r="F14" s="146">
        <f t="shared" si="3"/>
        <v>0</v>
      </c>
      <c r="G14" s="147">
        <f t="shared" si="4"/>
        <v>0</v>
      </c>
      <c r="H14" s="148">
        <f>SMALL($B$9:$B$16,6)</f>
        <v>1.010114</v>
      </c>
      <c r="I14" s="144">
        <f t="shared" si="5"/>
        <v>6</v>
      </c>
      <c r="J14" s="149">
        <f t="shared" si="6"/>
        <v>6</v>
      </c>
      <c r="K14" s="108">
        <f>$L$29</f>
        <v>6</v>
      </c>
      <c r="L14" s="116" t="str">
        <f>IF($BA$23+$BA$24&gt;0,$BA$24,"")</f>
        <v/>
      </c>
      <c r="M14" s="117" t="s">
        <v>9</v>
      </c>
      <c r="N14" s="118" t="str">
        <f>IF($BA$23+$BA$24&gt;0,$BA$23,"")</f>
        <v/>
      </c>
      <c r="O14" s="128" t="str">
        <f>IF($BQ$17+$BQ$18&gt;0,$BQ$18,"")</f>
        <v/>
      </c>
      <c r="P14" s="117" t="s">
        <v>9</v>
      </c>
      <c r="Q14" s="118" t="str">
        <f>IF($BQ$17+$BQ$18&gt;0,$BQ$17,"")</f>
        <v/>
      </c>
      <c r="R14" s="128" t="str">
        <f>IF($BA$14+$BA$15&gt;0,$BA$15,"")</f>
        <v/>
      </c>
      <c r="S14" s="117" t="s">
        <v>9</v>
      </c>
      <c r="T14" s="118" t="str">
        <f>IF($BA$14+$BA$15&gt;0,$BA$14,"")</f>
        <v/>
      </c>
      <c r="U14" s="128" t="str">
        <f>IF($BY$20+$BY$21&gt;0,$BY$21,"")</f>
        <v/>
      </c>
      <c r="V14" s="130" t="s">
        <v>9</v>
      </c>
      <c r="W14" s="118" t="str">
        <f>IF($BY$20+$BY$21&gt;0,$BY$20,"")</f>
        <v/>
      </c>
      <c r="X14" s="128" t="str">
        <f>IF($BI$23+$BI$24&gt;0,$BI$24,"")</f>
        <v/>
      </c>
      <c r="Y14" s="117" t="s">
        <v>9</v>
      </c>
      <c r="Z14" s="118" t="str">
        <f>IF($BI$23+$BI$24&gt;0,$BI$23,"")</f>
        <v/>
      </c>
      <c r="AA14" s="133"/>
      <c r="AB14" s="134"/>
      <c r="AC14" s="135"/>
      <c r="AD14" s="128" t="str">
        <f>IF($BI$17+$BI$18&gt;0,$BI$17,"")</f>
        <v/>
      </c>
      <c r="AE14" s="117" t="s">
        <v>9</v>
      </c>
      <c r="AF14" s="118" t="str">
        <f>IF($BI$17+$BI$18&gt;0,$BI$18,"")</f>
        <v/>
      </c>
      <c r="AG14" s="128" t="str">
        <f>IF($BY$14+$BY$15&gt;0,$BY$14,"")</f>
        <v/>
      </c>
      <c r="AH14" s="117" t="s">
        <v>9</v>
      </c>
      <c r="AI14" s="137" t="str">
        <f>IF($BY$14+$BY$15&gt;0,$BY$15,"")</f>
        <v/>
      </c>
      <c r="AJ14" s="360">
        <f>SUM(AV15:AZ15)+SUM(AV24:AZ24)+SUM(BD17:BH17)+SUM(BD24:BH24)+SUM(BL18:BP18)+SUM(BT14:BX14)+SUM(BT21:BX21)</f>
        <v>0</v>
      </c>
      <c r="AK14" s="361" t="s">
        <v>9</v>
      </c>
      <c r="AL14" s="367">
        <f>SUM(AV14:AZ14)+SUM(AV23:AZ23)+SUM(BD18:BH18)+SUM(BD23:BH23)+SUM(BL17:BP17)+SUM(BT15:BX15)+SUM(BT20:BX20)</f>
        <v>0</v>
      </c>
      <c r="AM14" s="363">
        <f>SUM($L$14,$O$14,$R$14,$U$14,$X$14,$AD$14,$AG$14)</f>
        <v>0</v>
      </c>
      <c r="AN14" s="361" t="s">
        <v>9</v>
      </c>
      <c r="AO14" s="364">
        <f>SUM($N$14,$Q$14,$T$14,$W$14,$Z$14,$AF$14,$AI$14)</f>
        <v>0</v>
      </c>
      <c r="AP14" s="365">
        <f>IF($L$14&gt;$N$14,1,0)+IF($O$14&gt;$Q$14,1,0)+IF($R$14&gt;$T$14,1,0)+IF($U$14&gt;$W$14,1,0)+IF($X$14&gt;$Z$14,1,0)+IF($AD$14&gt;$AF$14,1,0)+IF($AG$14&gt;$AI$14,1,0)</f>
        <v>0</v>
      </c>
      <c r="AQ14" s="366" t="s">
        <v>9</v>
      </c>
      <c r="AR14" s="367">
        <f>IF($N$14&gt;$L$14,1,0)+IF($Q$14&gt;$O$14,1,0)+IF($T$14&gt;$R$14,1,0)+IF($W$14&gt;$U$14,1,0)+IF($Z$14&gt;$X$14,1,0)+IF($AF$14&gt;$AD$14,1,0)+IF($AI$14&gt;$AG$14,1,0)</f>
        <v>0</v>
      </c>
      <c r="AS14" s="110">
        <f t="shared" si="7"/>
        <v>6</v>
      </c>
      <c r="AT14" s="194"/>
      <c r="AU14" s="156">
        <f>$L$23</f>
        <v>3</v>
      </c>
      <c r="AV14" s="350"/>
      <c r="AW14" s="350"/>
      <c r="AX14" s="350"/>
      <c r="AY14" s="350"/>
      <c r="AZ14" s="350"/>
      <c r="BA14" s="308">
        <f>IF(AV14&gt;AV15,1,0)+IF(AW14&gt;AW15,1,0)+IF(AX14&gt;AX15,1,0)+IF(AY14&gt;AY15,1,0)+IF(AZ14&gt;AZ15,1,0)</f>
        <v>0</v>
      </c>
      <c r="BB14" s="207"/>
      <c r="BC14" s="156">
        <f>$L$21</f>
        <v>2</v>
      </c>
      <c r="BD14" s="348"/>
      <c r="BE14" s="348"/>
      <c r="BF14" s="348"/>
      <c r="BG14" s="348"/>
      <c r="BH14" s="348"/>
      <c r="BI14" s="308">
        <f>IF(BD14&gt;BD15,1,0)+IF(BE14&gt;BE15,1,0)+IF(BF14&gt;BF15,1,0)+IF(BG14&gt;BG15,1,0)+IF(BH14&gt;BH15,1,0)</f>
        <v>0</v>
      </c>
      <c r="BJ14" s="210"/>
      <c r="BK14" s="156">
        <f>$L$23</f>
        <v>3</v>
      </c>
      <c r="BL14" s="348"/>
      <c r="BM14" s="348"/>
      <c r="BN14" s="348"/>
      <c r="BO14" s="348"/>
      <c r="BP14" s="348"/>
      <c r="BQ14" s="308">
        <f>IF(BL14&gt;BL15,1,0)+IF(BM14&gt;BM15,1,0)+IF(BN14&gt;BN15,1,0)+IF(BO14&gt;BO15,1,0)+IF(BP14&gt;BP15,1,0)</f>
        <v>0</v>
      </c>
      <c r="BR14" s="208"/>
      <c r="BS14" s="156">
        <f>$L$29</f>
        <v>6</v>
      </c>
      <c r="BT14" s="348"/>
      <c r="BU14" s="348"/>
      <c r="BV14" s="348"/>
      <c r="BW14" s="348"/>
      <c r="BX14" s="348"/>
      <c r="BY14" s="308">
        <f>IF(BT14&gt;BT15,1,0)+IF(BU14&gt;BU15,1,0)+IF(BV14&gt;BV15,1,0)+IF(BW14&gt;BW15,1,0)+IF(BX14&gt;BX15,1,0)</f>
        <v>0</v>
      </c>
      <c r="BZ14" s="199"/>
    </row>
    <row r="15" spans="1:78" s="106" customFormat="1" ht="34.950000000000003" customHeight="1" thickBot="1" x14ac:dyDescent="0.45">
      <c r="A15" s="180"/>
      <c r="B15" s="143">
        <f t="shared" si="0"/>
        <v>1.0101150000000001</v>
      </c>
      <c r="C15" s="144">
        <f t="shared" si="1"/>
        <v>7</v>
      </c>
      <c r="D15" s="145">
        <f>$L$31</f>
        <v>7</v>
      </c>
      <c r="E15" s="166">
        <f t="shared" si="2"/>
        <v>0</v>
      </c>
      <c r="F15" s="146">
        <f t="shared" si="3"/>
        <v>0</v>
      </c>
      <c r="G15" s="147">
        <f t="shared" si="4"/>
        <v>0</v>
      </c>
      <c r="H15" s="148">
        <f>SMALL($B$9:$B$16,7)</f>
        <v>1.0101150000000001</v>
      </c>
      <c r="I15" s="144">
        <f t="shared" si="5"/>
        <v>7</v>
      </c>
      <c r="J15" s="149">
        <f t="shared" si="6"/>
        <v>7</v>
      </c>
      <c r="K15" s="108">
        <f>$L$31</f>
        <v>7</v>
      </c>
      <c r="L15" s="116" t="str">
        <f>IF($BY$11+$BY$12&gt;0,$BY$12,"")</f>
        <v/>
      </c>
      <c r="M15" s="117" t="s">
        <v>9</v>
      </c>
      <c r="N15" s="118" t="str">
        <f>IF($BY$11+$BY$12&gt;0,$BY$11,"")</f>
        <v/>
      </c>
      <c r="O15" s="128" t="str">
        <f>IF($BA$11+$BA$12&gt;0,$BA$12,"")</f>
        <v/>
      </c>
      <c r="P15" s="117" t="s">
        <v>9</v>
      </c>
      <c r="Q15" s="118" t="str">
        <f>IF($BA$11+$BA$12&gt;0,$BA$11,"")</f>
        <v/>
      </c>
      <c r="R15" s="128" t="str">
        <f>IF($BQ$14+$BQ$15&gt;0,$BQ$15,"")</f>
        <v/>
      </c>
      <c r="S15" s="117" t="s">
        <v>9</v>
      </c>
      <c r="T15" s="118" t="str">
        <f>IF($BQ$14+$BQ$15&gt;0,$BQ$14,"")</f>
        <v/>
      </c>
      <c r="U15" s="128" t="str">
        <f>IF($BI$26+$BI$27&gt;0,$BI$27,"")</f>
        <v/>
      </c>
      <c r="V15" s="130" t="s">
        <v>9</v>
      </c>
      <c r="W15" s="118" t="str">
        <f>IF($BI$26+$BI$27&gt;0,$BI$26,"")</f>
        <v/>
      </c>
      <c r="X15" s="128" t="str">
        <f>IF($BY$23+$BY$24&gt;0,$BY$24,"")</f>
        <v/>
      </c>
      <c r="Y15" s="117" t="s">
        <v>9</v>
      </c>
      <c r="Z15" s="118" t="str">
        <f>IF($BY$23+$BY$24&gt;0,$BY$23,"")</f>
        <v/>
      </c>
      <c r="AA15" s="128" t="str">
        <f>IF($BI$17+$BI$18&gt;0,$BI$18,"")</f>
        <v/>
      </c>
      <c r="AB15" s="130" t="s">
        <v>9</v>
      </c>
      <c r="AC15" s="118" t="str">
        <f>IF($BI$17+$BI$18&gt;0,$BI$17,"")</f>
        <v/>
      </c>
      <c r="AD15" s="125"/>
      <c r="AE15" s="126"/>
      <c r="AF15" s="127"/>
      <c r="AG15" s="128" t="str">
        <f>IF($BA$20+$BA$21&gt;0,$BA$20,"")</f>
        <v/>
      </c>
      <c r="AH15" s="117" t="s">
        <v>9</v>
      </c>
      <c r="AI15" s="137" t="str">
        <f>IF($BA$20+$BA$21&gt;0,$BA$21,"")</f>
        <v/>
      </c>
      <c r="AJ15" s="360">
        <f>SUM(AV12:AZ12)+SUM(AV20:AZ20)+SUM(BD18:BH18)+SUM(BD27:BH27)+SUM(BL15:BP15)+SUM(BT12:BX12)+SUM(BT24:BX24)</f>
        <v>0</v>
      </c>
      <c r="AK15" s="361" t="s">
        <v>9</v>
      </c>
      <c r="AL15" s="367">
        <f>SUM(AV11:AZ11)+SUM(AV21:AZ21)+SUM(BD17:BH17)+SUM(BD26:BH26)+SUM(BL14:BP14)+SUM(BT11:BX11)+SUM(BT23:BX23)</f>
        <v>0</v>
      </c>
      <c r="AM15" s="363">
        <f>SUM($L$15,$O$15,$R$15,$U$15,$X$15,$AA$15,$AG$15)</f>
        <v>0</v>
      </c>
      <c r="AN15" s="361" t="s">
        <v>9</v>
      </c>
      <c r="AO15" s="364">
        <f>SUM($N$15,$Q$15,$T$15,$W$15,$Z$15,$AC$15,$AI$15)</f>
        <v>0</v>
      </c>
      <c r="AP15" s="365">
        <f>IF($L$15&gt;$N$15,1,0)+IF($O$15&gt;$Q$15,1,0)+IF($R$15&gt;$T$15,1,0)+IF($U$15&gt;$W$15,1,0)+IF($X$15&gt;$Z$15,1,0)+IF($AA$15&gt;$AC$15,1,0)+IF($AG$15&gt;$AI$15,1,0)</f>
        <v>0</v>
      </c>
      <c r="AQ15" s="366" t="s">
        <v>9</v>
      </c>
      <c r="AR15" s="367">
        <f>IF($N$15&gt;$L$15,1,0)+IF($Q$15&gt;$O$15,1,0)+IF($T$15&gt;$R$15,1,0)+IF($W$15&gt;$U$15,1,0)+IF($Z$15&gt;$X$15,1,0)+IF($AC$15&gt;$AA$15,1,0)+IF($AI$15&gt;$AG$15,1,0)</f>
        <v>0</v>
      </c>
      <c r="AS15" s="110">
        <f t="shared" si="7"/>
        <v>7</v>
      </c>
      <c r="AT15" s="194"/>
      <c r="AU15" s="155">
        <f>$L$29</f>
        <v>6</v>
      </c>
      <c r="AV15" s="349"/>
      <c r="AW15" s="349"/>
      <c r="AX15" s="349"/>
      <c r="AY15" s="349"/>
      <c r="AZ15" s="349"/>
      <c r="BA15" s="309">
        <f>IF(AV15&gt;AV14,1,0)+IF(AW15&gt;AW14,1,0)+IF(AX15&gt;AX14,1,0)+IF(AY15&gt;AY14,1,0)+IF(AZ15&gt;AZ14,1,0)</f>
        <v>0</v>
      </c>
      <c r="BB15" s="207"/>
      <c r="BC15" s="155">
        <f>$L$23</f>
        <v>3</v>
      </c>
      <c r="BD15" s="349"/>
      <c r="BE15" s="349"/>
      <c r="BF15" s="349"/>
      <c r="BG15" s="349"/>
      <c r="BH15" s="349"/>
      <c r="BI15" s="309">
        <f>IF(BD15&gt;BD14,1,0)+IF(BE15&gt;BE14,1,0)+IF(BF15&gt;BF14,1,0)+IF(BG15&gt;BG14,1,0)+IF(BH15&gt;BH14,1,0)</f>
        <v>0</v>
      </c>
      <c r="BJ15" s="210"/>
      <c r="BK15" s="155">
        <f>$L$31</f>
        <v>7</v>
      </c>
      <c r="BL15" s="349"/>
      <c r="BM15" s="349"/>
      <c r="BN15" s="349"/>
      <c r="BO15" s="349"/>
      <c r="BP15" s="349"/>
      <c r="BQ15" s="309">
        <f>IF(BL15&gt;BL14,1,0)+IF(BM15&gt;BM14,1,0)+IF(BN15&gt;BN14,1,0)+IF(BO15&gt;BO14,1,0)+IF(BP15&gt;BP14,1,0)</f>
        <v>0</v>
      </c>
      <c r="BR15" s="53"/>
      <c r="BS15" s="155">
        <f>$L$33</f>
        <v>8</v>
      </c>
      <c r="BT15" s="349"/>
      <c r="BU15" s="349"/>
      <c r="BV15" s="349"/>
      <c r="BW15" s="349"/>
      <c r="BX15" s="349"/>
      <c r="BY15" s="309">
        <f>IF(BT15&gt;BT14,1,0)+IF(BU15&gt;BU14,1,0)+IF(BV15&gt;BV14,1,0)+IF(BW15&gt;BW14,1,0)+IF(BX15&gt;BX14,1,0)</f>
        <v>0</v>
      </c>
      <c r="BZ15" s="199"/>
    </row>
    <row r="16" spans="1:78" s="106" customFormat="1" ht="34.950000000000003" customHeight="1" thickBot="1" x14ac:dyDescent="0.45">
      <c r="A16" s="180"/>
      <c r="B16" s="158">
        <f t="shared" si="0"/>
        <v>1.010116</v>
      </c>
      <c r="C16" s="147">
        <f t="shared" si="1"/>
        <v>8</v>
      </c>
      <c r="D16" s="150">
        <f>$L$33</f>
        <v>8</v>
      </c>
      <c r="E16" s="166">
        <f t="shared" si="2"/>
        <v>0</v>
      </c>
      <c r="F16" s="146">
        <f t="shared" si="3"/>
        <v>0</v>
      </c>
      <c r="G16" s="147">
        <f t="shared" si="4"/>
        <v>0</v>
      </c>
      <c r="H16" s="151">
        <f>SMALL($B$9:$B$16,8)</f>
        <v>1.010116</v>
      </c>
      <c r="I16" s="152">
        <f t="shared" si="5"/>
        <v>8</v>
      </c>
      <c r="J16" s="153">
        <f t="shared" si="6"/>
        <v>8</v>
      </c>
      <c r="K16" s="108">
        <f>$L$33</f>
        <v>8</v>
      </c>
      <c r="L16" s="119" t="str">
        <f>IF($BA$8+$BA$9&gt;0,$BA$9,"")</f>
        <v/>
      </c>
      <c r="M16" s="120" t="s">
        <v>9</v>
      </c>
      <c r="N16" s="121" t="str">
        <f>IF($BA$8+$BA$9&gt;0,$BA$8,"")</f>
        <v/>
      </c>
      <c r="O16" s="129" t="str">
        <f>IF($BY$26+$BY$27&gt;0,$BY$27,"")</f>
        <v/>
      </c>
      <c r="P16" s="120" t="s">
        <v>9</v>
      </c>
      <c r="Q16" s="121" t="str">
        <f>IF($BY$26+$BY$27&gt;0,$BY$26,"")</f>
        <v/>
      </c>
      <c r="R16" s="129" t="str">
        <f>IF($BQ$8+$BQ$9&gt;0,$BQ$9,"")</f>
        <v/>
      </c>
      <c r="S16" s="120" t="s">
        <v>9</v>
      </c>
      <c r="T16" s="121" t="str">
        <f>IF($BQ$8+$BQ$9&gt;0,$BQ$8,"")</f>
        <v/>
      </c>
      <c r="U16" s="129" t="str">
        <f>IF($BQ$20+$BQ$21&gt;0,$BQ$21,"")</f>
        <v/>
      </c>
      <c r="V16" s="132" t="s">
        <v>9</v>
      </c>
      <c r="W16" s="121" t="str">
        <f>IF($BQ$20+$BQ$21&gt;0,$BQ$20,"")</f>
        <v/>
      </c>
      <c r="X16" s="129" t="str">
        <f>IF($BI$11+$BI$12&gt;0,$BI$12,"")</f>
        <v/>
      </c>
      <c r="Y16" s="132" t="s">
        <v>9</v>
      </c>
      <c r="Z16" s="121" t="str">
        <f>IF($BI$11+$BI$12&gt;0,$BI$11,"")</f>
        <v/>
      </c>
      <c r="AA16" s="129" t="str">
        <f>IF($BY$14+$BY$15&gt;0,$BY$15,"")</f>
        <v/>
      </c>
      <c r="AB16" s="132" t="s">
        <v>9</v>
      </c>
      <c r="AC16" s="121" t="str">
        <f>IF($BY$14+$BY$15&gt;0,$BY$14,"")</f>
        <v/>
      </c>
      <c r="AD16" s="129" t="str">
        <f>IF($BA$20+$BA$21&gt;0,$BA$21,"")</f>
        <v/>
      </c>
      <c r="AE16" s="132" t="s">
        <v>9</v>
      </c>
      <c r="AF16" s="121" t="str">
        <f>IF($BA$20+$BA$21&gt;0,$BA$20,"")</f>
        <v/>
      </c>
      <c r="AG16" s="138"/>
      <c r="AH16" s="139"/>
      <c r="AI16" s="140"/>
      <c r="AJ16" s="368">
        <f>SUM(AV9:AZ9)+SUM(AV21:AZ21)+SUM(BD12:BH12)+SUM(BL9:BP9)+SUM(BL21:BP21)+SUM(BT15:BX15)+SUM(BT27:BX27)</f>
        <v>0</v>
      </c>
      <c r="AK16" s="369" t="s">
        <v>9</v>
      </c>
      <c r="AL16" s="375">
        <f>SUM(AV8:AZ8)+SUM(AV20:AZ20)+SUM(BD11:BH11)+SUM(BL8:BP8)+SUM(BL20:BP20)+SUM(BT14:BX14)+SUM(BT26:BX26)</f>
        <v>0</v>
      </c>
      <c r="AM16" s="371">
        <f>SUM($L$16,$O$16,$R$16,$U$16,$X$16,$AA$16,$AD$16)</f>
        <v>0</v>
      </c>
      <c r="AN16" s="369" t="s">
        <v>9</v>
      </c>
      <c r="AO16" s="372">
        <f>SUM($N$16,$Q$16,$T$16,$W$16,$Z$16,$AC$16,$AF$16)</f>
        <v>0</v>
      </c>
      <c r="AP16" s="373">
        <f>IF($L$16&gt;$N$16,1,0)+IF($O$16&gt;$Q$16,1,0)+IF($R$16&gt;$T$16,1,0)+IF($U$16&gt;$W$16,1,0)+IF($X$16&gt;$Z$16,1,0)+IF($AA$16&gt;$AC$16,1,0)+IF($AD$16&gt;$AF$16,1,0)</f>
        <v>0</v>
      </c>
      <c r="AQ16" s="374" t="s">
        <v>9</v>
      </c>
      <c r="AR16" s="375">
        <f>IF($N$16&gt;$L$16,1,0)+IF($Q$16&gt;$O$16,1,0)+IF($T$16&gt;$R$16,1,0)+IF($W$16&gt;$U$16,1,0)+IF($Z$16&gt;$X$16,1,0)+IF($AC$16&gt;$AA$16,1,0)+IF($AF$16&gt;$AD$16,1,0)</f>
        <v>0</v>
      </c>
      <c r="AS16" s="111">
        <f t="shared" si="7"/>
        <v>8</v>
      </c>
      <c r="AT16" s="18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53"/>
      <c r="BS16" s="296" t="s">
        <v>40</v>
      </c>
      <c r="BT16" s="53"/>
      <c r="BU16" s="53"/>
      <c r="BV16" s="53"/>
      <c r="BW16" s="53"/>
      <c r="BX16" s="53"/>
      <c r="BY16" s="53"/>
      <c r="BZ16" s="199"/>
    </row>
    <row r="17" spans="1:78" s="106" customFormat="1" ht="34.950000000000003" customHeight="1" x14ac:dyDescent="0.4">
      <c r="A17" s="180"/>
      <c r="B17" s="186"/>
      <c r="C17" s="186"/>
      <c r="D17" s="186"/>
      <c r="E17" s="186"/>
      <c r="F17" s="186"/>
      <c r="G17" s="186"/>
      <c r="H17" s="186"/>
      <c r="I17" s="186"/>
      <c r="J17" s="186"/>
      <c r="K17" s="185"/>
      <c r="L17" s="225"/>
      <c r="M17" s="225"/>
      <c r="N17" s="188"/>
      <c r="O17" s="188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212"/>
      <c r="AH17" s="212"/>
      <c r="AI17" s="186"/>
      <c r="AJ17" s="186"/>
      <c r="AK17" s="186"/>
      <c r="AL17" s="186"/>
      <c r="AM17" s="186"/>
      <c r="AN17" s="186"/>
      <c r="AO17" s="186"/>
      <c r="AP17" s="212"/>
      <c r="AQ17" s="212"/>
      <c r="AR17" s="212"/>
      <c r="AS17" s="212"/>
      <c r="AT17" s="194"/>
      <c r="AU17" s="156">
        <f>$L$25</f>
        <v>4</v>
      </c>
      <c r="AV17" s="350"/>
      <c r="AW17" s="350"/>
      <c r="AX17" s="350"/>
      <c r="AY17" s="350"/>
      <c r="AZ17" s="350"/>
      <c r="BA17" s="308">
        <f>IF(AV17&gt;AV18,1,0)+IF(AW17&gt;AW18,1,0)+IF(AX17&gt;AX18,1,0)+IF(AY17&gt;AY18,1,0)+IF(AZ17&gt;AZ18,1,0)</f>
        <v>0</v>
      </c>
      <c r="BB17" s="207"/>
      <c r="BC17" s="156">
        <f>$L$29</f>
        <v>6</v>
      </c>
      <c r="BD17" s="348"/>
      <c r="BE17" s="348"/>
      <c r="BF17" s="348"/>
      <c r="BG17" s="348"/>
      <c r="BH17" s="348"/>
      <c r="BI17" s="308">
        <f>IF(BD17&gt;BD18,1,0)+IF(BE17&gt;BE18,1,0)+IF(BF17&gt;BF18,1,0)+IF(BG17&gt;BG18,1,0)+IF(BH17&gt;BH18,1,0)</f>
        <v>0</v>
      </c>
      <c r="BJ17" s="207"/>
      <c r="BK17" s="156">
        <f>$L$21</f>
        <v>2</v>
      </c>
      <c r="BL17" s="348"/>
      <c r="BM17" s="348"/>
      <c r="BN17" s="348"/>
      <c r="BO17" s="348"/>
      <c r="BP17" s="348"/>
      <c r="BQ17" s="308">
        <f>IF(BL17&gt;BL18,1,0)+IF(BM17&gt;BM18,1,0)+IF(BN17&gt;BN18,1,0)+IF(BO17&gt;BO18,1,0)+IF(BP17&gt;BP18,1,0)</f>
        <v>0</v>
      </c>
      <c r="BR17" s="207"/>
      <c r="BS17" s="154">
        <f>$L$19</f>
        <v>1</v>
      </c>
      <c r="BT17" s="348"/>
      <c r="BU17" s="348"/>
      <c r="BV17" s="348"/>
      <c r="BW17" s="348"/>
      <c r="BX17" s="348"/>
      <c r="BY17" s="308">
        <f>IF(BT17&gt;BT18,1,0)+IF(BU17&gt;BU18,1,0)+IF(BV17&gt;BV18,1,0)+IF(BW17&gt;BW18,1,0)+IF(BX17&gt;BX18,1,0)</f>
        <v>0</v>
      </c>
      <c r="BZ17" s="199"/>
    </row>
    <row r="18" spans="1:78" s="106" customFormat="1" ht="34.950000000000003" customHeight="1" thickBot="1" x14ac:dyDescent="0.65">
      <c r="A18" s="180"/>
      <c r="B18" s="186"/>
      <c r="C18" s="186"/>
      <c r="D18" s="186"/>
      <c r="E18" s="186"/>
      <c r="F18" s="186"/>
      <c r="G18" s="186"/>
      <c r="H18" s="186"/>
      <c r="I18" s="186"/>
      <c r="J18" s="186"/>
      <c r="K18" s="184"/>
      <c r="L18" s="184"/>
      <c r="M18" s="184"/>
      <c r="N18" s="184"/>
      <c r="O18" s="184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467" t="s">
        <v>10</v>
      </c>
      <c r="AH18" s="467"/>
      <c r="AI18" s="467"/>
      <c r="AJ18" s="467"/>
      <c r="AK18" s="467"/>
      <c r="AL18" s="467"/>
      <c r="AM18" s="467"/>
      <c r="AN18" s="216"/>
      <c r="AO18" s="241"/>
      <c r="AP18" s="217"/>
      <c r="AQ18" s="217"/>
      <c r="AR18" s="217"/>
      <c r="AS18" s="218"/>
      <c r="AT18" s="212"/>
      <c r="AU18" s="155">
        <f>$L$27</f>
        <v>5</v>
      </c>
      <c r="AV18" s="351"/>
      <c r="AW18" s="351"/>
      <c r="AX18" s="351"/>
      <c r="AY18" s="351"/>
      <c r="AZ18" s="351"/>
      <c r="BA18" s="309">
        <f>IF(AV18&gt;AV17,1,0)+IF(AW18&gt;AW17,1,0)+IF(AX18&gt;AX17,1,0)+IF(AY18&gt;AY17,1,0)+IF(AZ18&gt;AZ17,1,0)</f>
        <v>0</v>
      </c>
      <c r="BB18" s="207"/>
      <c r="BC18" s="155">
        <f>$L$31</f>
        <v>7</v>
      </c>
      <c r="BD18" s="349"/>
      <c r="BE18" s="349"/>
      <c r="BF18" s="349"/>
      <c r="BG18" s="349"/>
      <c r="BH18" s="349"/>
      <c r="BI18" s="309">
        <f>IF(BD18&gt;BD17,1,0)+IF(BE18&gt;BE17,1,0)+IF(BF18&gt;BF17,1,0)+IF(BG18&gt;BG17,1,0)+IF(BH18&gt;BH17,1,0)</f>
        <v>0</v>
      </c>
      <c r="BJ18" s="210"/>
      <c r="BK18" s="155">
        <f>$L$29</f>
        <v>6</v>
      </c>
      <c r="BL18" s="349"/>
      <c r="BM18" s="349"/>
      <c r="BN18" s="349"/>
      <c r="BO18" s="349"/>
      <c r="BP18" s="349"/>
      <c r="BQ18" s="309">
        <f>IF(BL18&gt;BL17,1,0)+IF(BM18&gt;BM17,1,0)+IF(BN18&gt;BN17,1,0)+IF(BO18&gt;BO17,1,0)+IF(BP18&gt;BP17,1,0)</f>
        <v>0</v>
      </c>
      <c r="BR18" s="53"/>
      <c r="BS18" s="155">
        <f>$L$23</f>
        <v>3</v>
      </c>
      <c r="BT18" s="349"/>
      <c r="BU18" s="349"/>
      <c r="BV18" s="349"/>
      <c r="BW18" s="349"/>
      <c r="BX18" s="349"/>
      <c r="BY18" s="309">
        <f>IF(BT18&gt;BT17,1,0)+IF(BU18&gt;BU17,1,0)+IF(BV18&gt;BV17,1,0)+IF(BW18&gt;BW17,1,0)+IF(BX18&gt;BX17,1,0)</f>
        <v>0</v>
      </c>
      <c r="BZ18" s="199"/>
    </row>
    <row r="19" spans="1:78" s="106" customFormat="1" ht="34.950000000000003" customHeight="1" thickTop="1" thickBot="1" x14ac:dyDescent="0.45">
      <c r="A19" s="180"/>
      <c r="B19" s="186"/>
      <c r="C19" s="186"/>
      <c r="D19" s="186"/>
      <c r="E19" s="186"/>
      <c r="F19" s="186"/>
      <c r="G19" s="186"/>
      <c r="H19" s="186"/>
      <c r="I19" s="186"/>
      <c r="J19" s="186"/>
      <c r="K19" s="226" t="s">
        <v>11</v>
      </c>
      <c r="L19" s="463">
        <v>1</v>
      </c>
      <c r="M19" s="464"/>
      <c r="N19" s="464"/>
      <c r="O19" s="464"/>
      <c r="P19" s="464"/>
      <c r="Q19" s="464"/>
      <c r="R19" s="465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466">
        <f>$J$9</f>
        <v>1</v>
      </c>
      <c r="AH19" s="466"/>
      <c r="AI19" s="466"/>
      <c r="AJ19" s="466"/>
      <c r="AK19" s="466"/>
      <c r="AL19" s="466"/>
      <c r="AM19" s="466"/>
      <c r="AN19" s="245"/>
      <c r="AO19" s="242"/>
      <c r="AP19" s="219"/>
      <c r="AQ19" s="219"/>
      <c r="AR19" s="219"/>
      <c r="AS19" s="219"/>
      <c r="AT19" s="194"/>
      <c r="AU19" s="296" t="s">
        <v>43</v>
      </c>
      <c r="AV19" s="213"/>
      <c r="AW19" s="213"/>
      <c r="AX19" s="213"/>
      <c r="AY19" s="213"/>
      <c r="AZ19" s="213"/>
      <c r="BA19" s="208"/>
      <c r="BB19" s="208"/>
      <c r="BC19" s="208"/>
      <c r="BD19" s="208"/>
      <c r="BE19" s="208"/>
      <c r="BF19" s="208"/>
      <c r="BG19" s="208"/>
      <c r="BH19" s="208"/>
      <c r="BI19" s="208"/>
      <c r="BJ19" s="207"/>
      <c r="BK19" s="208"/>
      <c r="BL19" s="208"/>
      <c r="BM19" s="208"/>
      <c r="BN19" s="208"/>
      <c r="BO19" s="208"/>
      <c r="BP19" s="208"/>
      <c r="BQ19" s="208"/>
      <c r="BR19" s="53"/>
      <c r="BS19" s="53"/>
      <c r="BT19" s="53"/>
      <c r="BU19" s="53"/>
      <c r="BV19" s="53"/>
      <c r="BW19" s="53"/>
      <c r="BX19" s="53"/>
      <c r="BY19" s="53"/>
      <c r="BZ19" s="199"/>
    </row>
    <row r="20" spans="1:78" s="106" customFormat="1" ht="34.950000000000003" customHeight="1" thickTop="1" thickBot="1" x14ac:dyDescent="0.65">
      <c r="A20" s="180"/>
      <c r="B20" s="186"/>
      <c r="C20" s="186"/>
      <c r="D20" s="186"/>
      <c r="E20" s="186"/>
      <c r="F20" s="186"/>
      <c r="G20" s="186"/>
      <c r="H20" s="186"/>
      <c r="I20" s="186"/>
      <c r="J20" s="186"/>
      <c r="K20" s="226"/>
      <c r="L20" s="184"/>
      <c r="M20" s="184"/>
      <c r="N20" s="184"/>
      <c r="O20" s="184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467" t="s">
        <v>12</v>
      </c>
      <c r="AH20" s="467"/>
      <c r="AI20" s="467"/>
      <c r="AJ20" s="467"/>
      <c r="AK20" s="467"/>
      <c r="AL20" s="467"/>
      <c r="AM20" s="467"/>
      <c r="AN20" s="241"/>
      <c r="AO20" s="241"/>
      <c r="AP20" s="217"/>
      <c r="AQ20" s="217"/>
      <c r="AR20" s="217"/>
      <c r="AS20" s="218"/>
      <c r="AT20" s="212"/>
      <c r="AU20" s="156">
        <f>$L$31</f>
        <v>7</v>
      </c>
      <c r="AV20" s="350"/>
      <c r="AW20" s="350"/>
      <c r="AX20" s="350"/>
      <c r="AY20" s="350"/>
      <c r="AZ20" s="350"/>
      <c r="BA20" s="308">
        <f>IF(AV20&gt;AV21,1,0)+IF(AW20&gt;AW21,1,0)+IF(AX20&gt;AX21,1,0)+IF(AY20&gt;AY21,1,0)+IF(AZ20&gt;AZ21,1,0)</f>
        <v>0</v>
      </c>
      <c r="BB20" s="207"/>
      <c r="BC20" s="154">
        <f>$L$19</f>
        <v>1</v>
      </c>
      <c r="BD20" s="348"/>
      <c r="BE20" s="348"/>
      <c r="BF20" s="348"/>
      <c r="BG20" s="348"/>
      <c r="BH20" s="348"/>
      <c r="BI20" s="308">
        <f>IF(BD20&gt;BD21,1,0)+IF(BE20&gt;BE21,1,0)+IF(BF20&gt;BF21,1,0)+IF(BG20&gt;BG21,1,0)+IF(BH20&gt;BH21,1,0)</f>
        <v>0</v>
      </c>
      <c r="BJ20" s="208"/>
      <c r="BK20" s="156">
        <f>$L$25</f>
        <v>4</v>
      </c>
      <c r="BL20" s="348"/>
      <c r="BM20" s="348"/>
      <c r="BN20" s="348"/>
      <c r="BO20" s="348"/>
      <c r="BP20" s="348"/>
      <c r="BQ20" s="308">
        <f>IF(BL20&gt;BL21,1,0)+IF(BM20&gt;BM21,1,0)+IF(BN20&gt;BN21,1,0)+IF(BO20&gt;BO21,1,0)+IF(BP20&gt;BP21,1,0)</f>
        <v>0</v>
      </c>
      <c r="BR20" s="208"/>
      <c r="BS20" s="156">
        <f>$L$25</f>
        <v>4</v>
      </c>
      <c r="BT20" s="348"/>
      <c r="BU20" s="348"/>
      <c r="BV20" s="348"/>
      <c r="BW20" s="348"/>
      <c r="BX20" s="348"/>
      <c r="BY20" s="308">
        <f>IF(BT20&gt;BT21,1,0)+IF(BU20&gt;BU21,1,0)+IF(BV20&gt;BV21,1,0)+IF(BW20&gt;BW21,1,0)+IF(BX20&gt;BX21,1,0)</f>
        <v>0</v>
      </c>
      <c r="BZ20" s="199"/>
    </row>
    <row r="21" spans="1:78" s="106" customFormat="1" ht="34.950000000000003" customHeight="1" thickTop="1" thickBot="1" x14ac:dyDescent="0.45">
      <c r="A21" s="180"/>
      <c r="B21" s="186"/>
      <c r="C21" s="186"/>
      <c r="D21" s="186"/>
      <c r="E21" s="186"/>
      <c r="F21" s="186"/>
      <c r="G21" s="186"/>
      <c r="H21" s="186"/>
      <c r="I21" s="186"/>
      <c r="J21" s="186"/>
      <c r="K21" s="226" t="s">
        <v>13</v>
      </c>
      <c r="L21" s="468">
        <v>2</v>
      </c>
      <c r="M21" s="469"/>
      <c r="N21" s="469"/>
      <c r="O21" s="469"/>
      <c r="P21" s="469"/>
      <c r="Q21" s="469"/>
      <c r="R21" s="470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466">
        <f>$J$10</f>
        <v>2</v>
      </c>
      <c r="AH21" s="466"/>
      <c r="AI21" s="466"/>
      <c r="AJ21" s="466"/>
      <c r="AK21" s="466"/>
      <c r="AL21" s="466"/>
      <c r="AM21" s="466"/>
      <c r="AN21" s="245"/>
      <c r="AO21" s="242"/>
      <c r="AP21" s="219"/>
      <c r="AQ21" s="219"/>
      <c r="AR21" s="219"/>
      <c r="AS21" s="219"/>
      <c r="AT21" s="194"/>
      <c r="AU21" s="155">
        <f>$L$33</f>
        <v>8</v>
      </c>
      <c r="AV21" s="349"/>
      <c r="AW21" s="349"/>
      <c r="AX21" s="349"/>
      <c r="AY21" s="349"/>
      <c r="AZ21" s="349"/>
      <c r="BA21" s="309">
        <f>IF(AV21&gt;AV20,1,0)+IF(AW21&gt;AW20,1,0)+IF(AX21&gt;AX20,1,0)+IF(AY21&gt;AY20,1,0)+IF(AZ21&gt;AZ20,1,0)</f>
        <v>0</v>
      </c>
      <c r="BB21" s="207"/>
      <c r="BC21" s="155">
        <f>$L$25</f>
        <v>4</v>
      </c>
      <c r="BD21" s="349"/>
      <c r="BE21" s="349"/>
      <c r="BF21" s="349"/>
      <c r="BG21" s="349"/>
      <c r="BH21" s="349"/>
      <c r="BI21" s="309">
        <f>IF(BD21&gt;BD20,1,0)+IF(BE21&gt;BE20,1,0)+IF(BF21&gt;BF20,1,0)+IF(BG21&gt;BG20,1,0)+IF(BH21&gt;BH20,1,0)</f>
        <v>0</v>
      </c>
      <c r="BJ21" s="210"/>
      <c r="BK21" s="155">
        <f>$L$33</f>
        <v>8</v>
      </c>
      <c r="BL21" s="349"/>
      <c r="BM21" s="349"/>
      <c r="BN21" s="349"/>
      <c r="BO21" s="349"/>
      <c r="BP21" s="349"/>
      <c r="BQ21" s="309">
        <f>IF(BL21&gt;BL20,1,0)+IF(BM21&gt;BM20,1,0)+IF(BN21&gt;BN20,1,0)+IF(BO21&gt;BO20,1,0)+IF(BP21&gt;BP20,1,0)</f>
        <v>0</v>
      </c>
      <c r="BR21" s="53"/>
      <c r="BS21" s="155">
        <f>$L$29</f>
        <v>6</v>
      </c>
      <c r="BT21" s="349"/>
      <c r="BU21" s="349"/>
      <c r="BV21" s="349"/>
      <c r="BW21" s="349"/>
      <c r="BX21" s="349"/>
      <c r="BY21" s="309">
        <f>IF(BT21&gt;BT20,1,0)+IF(BU21&gt;BU20,1,0)+IF(BV21&gt;BV20,1,0)+IF(BW21&gt;BW20,1,0)+IF(BX21&gt;BX20,1,0)</f>
        <v>0</v>
      </c>
      <c r="BZ21" s="199"/>
    </row>
    <row r="22" spans="1:78" s="106" customFormat="1" ht="34.950000000000003" customHeight="1" thickTop="1" thickBot="1" x14ac:dyDescent="0.65">
      <c r="A22" s="180"/>
      <c r="B22" s="186"/>
      <c r="C22" s="186"/>
      <c r="D22" s="186"/>
      <c r="E22" s="186"/>
      <c r="F22" s="186"/>
      <c r="G22" s="186"/>
      <c r="H22" s="186"/>
      <c r="I22" s="186"/>
      <c r="J22" s="186"/>
      <c r="K22" s="226"/>
      <c r="L22" s="188"/>
      <c r="M22" s="188"/>
      <c r="N22" s="188"/>
      <c r="O22" s="188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467" t="s">
        <v>14</v>
      </c>
      <c r="AH22" s="467"/>
      <c r="AI22" s="467"/>
      <c r="AJ22" s="467"/>
      <c r="AK22" s="467"/>
      <c r="AL22" s="467"/>
      <c r="AM22" s="467"/>
      <c r="AN22" s="241"/>
      <c r="AO22" s="241"/>
      <c r="AP22" s="217"/>
      <c r="AQ22" s="217"/>
      <c r="AR22" s="217"/>
      <c r="AS22" s="218"/>
      <c r="AT22" s="212"/>
      <c r="AU22" s="211"/>
      <c r="AV22" s="211"/>
      <c r="AW22" s="211"/>
      <c r="AX22" s="211"/>
      <c r="AY22" s="211"/>
      <c r="AZ22" s="211"/>
      <c r="BA22" s="211"/>
      <c r="BB22" s="211"/>
      <c r="BC22" s="296" t="s">
        <v>44</v>
      </c>
      <c r="BD22" s="211"/>
      <c r="BE22" s="211"/>
      <c r="BF22" s="211"/>
      <c r="BG22" s="211"/>
      <c r="BH22" s="211"/>
      <c r="BI22" s="211"/>
      <c r="BJ22" s="207"/>
      <c r="BK22" s="211"/>
      <c r="BL22" s="211"/>
      <c r="BM22" s="211"/>
      <c r="BN22" s="211"/>
      <c r="BO22" s="211"/>
      <c r="BP22" s="211"/>
      <c r="BQ22" s="211"/>
      <c r="BR22" s="53"/>
      <c r="BS22" s="53"/>
      <c r="BT22" s="53"/>
      <c r="BU22" s="53"/>
      <c r="BV22" s="53"/>
      <c r="BW22" s="53"/>
      <c r="BX22" s="53"/>
      <c r="BY22" s="53"/>
      <c r="BZ22" s="199"/>
    </row>
    <row r="23" spans="1:78" s="106" customFormat="1" ht="34.950000000000003" customHeight="1" thickTop="1" thickBot="1" x14ac:dyDescent="0.45">
      <c r="A23" s="180"/>
      <c r="B23" s="186"/>
      <c r="C23" s="186"/>
      <c r="D23" s="186"/>
      <c r="E23" s="186"/>
      <c r="F23" s="186"/>
      <c r="G23" s="186"/>
      <c r="H23" s="186"/>
      <c r="I23" s="186"/>
      <c r="J23" s="186"/>
      <c r="K23" s="226" t="s">
        <v>15</v>
      </c>
      <c r="L23" s="468">
        <v>3</v>
      </c>
      <c r="M23" s="469"/>
      <c r="N23" s="469"/>
      <c r="O23" s="469"/>
      <c r="P23" s="469"/>
      <c r="Q23" s="469"/>
      <c r="R23" s="470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466">
        <f>$J$11</f>
        <v>3</v>
      </c>
      <c r="AH23" s="466"/>
      <c r="AI23" s="466"/>
      <c r="AJ23" s="466"/>
      <c r="AK23" s="466"/>
      <c r="AL23" s="466"/>
      <c r="AM23" s="466"/>
      <c r="AN23" s="245"/>
      <c r="AO23" s="242"/>
      <c r="AP23" s="219"/>
      <c r="AQ23" s="219"/>
      <c r="AR23" s="219"/>
      <c r="AS23" s="219"/>
      <c r="AT23" s="194"/>
      <c r="AU23" s="156">
        <f>$L$19</f>
        <v>1</v>
      </c>
      <c r="AV23" s="350"/>
      <c r="AW23" s="350"/>
      <c r="AX23" s="350"/>
      <c r="AY23" s="350"/>
      <c r="AZ23" s="350"/>
      <c r="BA23" s="308">
        <f>IF(AV23&gt;AV24,1,0)+IF(AW23&gt;AW24,1,0)+IF(AX23&gt;AX24,1,0)+IF(AY23&gt;AY24,1,0)+IF(AZ23&gt;AZ24,1,0)</f>
        <v>0</v>
      </c>
      <c r="BB23" s="207"/>
      <c r="BC23" s="156">
        <f>$L$27</f>
        <v>5</v>
      </c>
      <c r="BD23" s="348"/>
      <c r="BE23" s="348"/>
      <c r="BF23" s="348"/>
      <c r="BG23" s="348"/>
      <c r="BH23" s="348"/>
      <c r="BI23" s="308">
        <f>IF(BD23&gt;BD24,1,0)+IF(BE23&gt;BE24,1,0)+IF(BF23&gt;BF24,1,0)+IF(BG23&gt;BG24,1,0)+IF(BH23&gt;BH24,1,0)</f>
        <v>0</v>
      </c>
      <c r="BJ23" s="211"/>
      <c r="BK23" s="154">
        <f>$L$19</f>
        <v>1</v>
      </c>
      <c r="BL23" s="348"/>
      <c r="BM23" s="348"/>
      <c r="BN23" s="348"/>
      <c r="BO23" s="348"/>
      <c r="BP23" s="348"/>
      <c r="BQ23" s="308">
        <f>IF(BL23&gt;BL24,1,0)+IF(BM23&gt;BM24,1,0)+IF(BN23&gt;BN24,1,0)+IF(BO23&gt;BO24,1,0)+IF(BP23&gt;BP24,1,0)</f>
        <v>0</v>
      </c>
      <c r="BR23" s="211"/>
      <c r="BS23" s="156">
        <f>$L$27</f>
        <v>5</v>
      </c>
      <c r="BT23" s="348"/>
      <c r="BU23" s="348"/>
      <c r="BV23" s="348"/>
      <c r="BW23" s="348"/>
      <c r="BX23" s="348"/>
      <c r="BY23" s="308">
        <f>IF(BT23&gt;BT24,1,0)+IF(BU23&gt;BU24,1,0)+IF(BV23&gt;BV24,1,0)+IF(BW23&gt;BW24,1,0)+IF(BX23&gt;BX24,1,0)</f>
        <v>0</v>
      </c>
      <c r="BZ23" s="199"/>
    </row>
    <row r="24" spans="1:78" s="106" customFormat="1" ht="34.950000000000003" customHeight="1" thickTop="1" thickBot="1" x14ac:dyDescent="0.65">
      <c r="A24" s="180"/>
      <c r="B24" s="186"/>
      <c r="C24" s="186"/>
      <c r="D24" s="186"/>
      <c r="E24" s="186"/>
      <c r="F24" s="186"/>
      <c r="G24" s="186"/>
      <c r="H24" s="186"/>
      <c r="I24" s="186"/>
      <c r="J24" s="186"/>
      <c r="K24" s="226"/>
      <c r="L24" s="184"/>
      <c r="M24" s="184"/>
      <c r="N24" s="184"/>
      <c r="O24" s="184"/>
      <c r="P24" s="186"/>
      <c r="Q24" s="186"/>
      <c r="R24" s="185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467" t="s">
        <v>16</v>
      </c>
      <c r="AH24" s="467"/>
      <c r="AI24" s="467"/>
      <c r="AJ24" s="467"/>
      <c r="AK24" s="467"/>
      <c r="AL24" s="467"/>
      <c r="AM24" s="467"/>
      <c r="AN24" s="241"/>
      <c r="AO24" s="241"/>
      <c r="AP24" s="217"/>
      <c r="AQ24" s="217"/>
      <c r="AR24" s="217"/>
      <c r="AS24" s="243"/>
      <c r="AT24" s="186"/>
      <c r="AU24" s="155">
        <f>$L$29</f>
        <v>6</v>
      </c>
      <c r="AV24" s="349"/>
      <c r="AW24" s="349"/>
      <c r="AX24" s="349"/>
      <c r="AY24" s="349"/>
      <c r="AZ24" s="349"/>
      <c r="BA24" s="309">
        <f>IF(AV24&gt;AV23,1,0)+IF(AW24&gt;AW23,1,0)+IF(AX24&gt;AX23,1,0)+IF(AY24&gt;AY23,1,0)+IF(AZ24&gt;AZ23,1,0)</f>
        <v>0</v>
      </c>
      <c r="BB24" s="207"/>
      <c r="BC24" s="155">
        <f>$L$29</f>
        <v>6</v>
      </c>
      <c r="BD24" s="349"/>
      <c r="BE24" s="349"/>
      <c r="BF24" s="349"/>
      <c r="BG24" s="349"/>
      <c r="BH24" s="349"/>
      <c r="BI24" s="309">
        <f>IF(BD24&gt;BD23,1,0)+IF(BE24&gt;BE23,1,0)+IF(BF24&gt;BF23,1,0)+IF(BG24&gt;BG23,1,0)+IF(BH24&gt;BH23,1,0)</f>
        <v>0</v>
      </c>
      <c r="BJ24" s="210"/>
      <c r="BK24" s="155">
        <f>$L$27</f>
        <v>5</v>
      </c>
      <c r="BL24" s="349"/>
      <c r="BM24" s="349"/>
      <c r="BN24" s="349"/>
      <c r="BO24" s="349"/>
      <c r="BP24" s="349"/>
      <c r="BQ24" s="309">
        <f>IF(BL24&gt;BL23,1,0)+IF(BM24&gt;BM23,1,0)+IF(BN24&gt;BN23,1,0)+IF(BO24&gt;BO23,1,0)+IF(BP24&gt;BP23,1,0)</f>
        <v>0</v>
      </c>
      <c r="BR24" s="53"/>
      <c r="BS24" s="155">
        <f>$L$31</f>
        <v>7</v>
      </c>
      <c r="BT24" s="349"/>
      <c r="BU24" s="349"/>
      <c r="BV24" s="349"/>
      <c r="BW24" s="349"/>
      <c r="BX24" s="349"/>
      <c r="BY24" s="309">
        <f>IF(BT24&gt;BT23,1,0)+IF(BU24&gt;BU23,1,0)+IF(BV24&gt;BV23,1,0)+IF(BW24&gt;BW23,1,0)+IF(BX24&gt;BX23,1,0)</f>
        <v>0</v>
      </c>
      <c r="BZ24" s="199"/>
    </row>
    <row r="25" spans="1:78" s="106" customFormat="1" ht="34.950000000000003" customHeight="1" thickTop="1" thickBot="1" x14ac:dyDescent="0.45">
      <c r="A25" s="180"/>
      <c r="B25" s="186"/>
      <c r="C25" s="186"/>
      <c r="D25" s="186"/>
      <c r="E25" s="186"/>
      <c r="F25" s="186"/>
      <c r="G25" s="186"/>
      <c r="H25" s="186"/>
      <c r="I25" s="186"/>
      <c r="J25" s="186"/>
      <c r="K25" s="226" t="s">
        <v>17</v>
      </c>
      <c r="L25" s="463">
        <v>4</v>
      </c>
      <c r="M25" s="464"/>
      <c r="N25" s="464"/>
      <c r="O25" s="464"/>
      <c r="P25" s="464"/>
      <c r="Q25" s="464"/>
      <c r="R25" s="465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98"/>
      <c r="AD25" s="186"/>
      <c r="AE25" s="186"/>
      <c r="AF25" s="186"/>
      <c r="AG25" s="466">
        <f>$J$12</f>
        <v>4</v>
      </c>
      <c r="AH25" s="466"/>
      <c r="AI25" s="466"/>
      <c r="AJ25" s="466"/>
      <c r="AK25" s="466"/>
      <c r="AL25" s="466"/>
      <c r="AM25" s="466"/>
      <c r="AN25" s="245"/>
      <c r="AO25" s="242"/>
      <c r="AP25" s="219"/>
      <c r="AQ25" s="219"/>
      <c r="AR25" s="219"/>
      <c r="AS25" s="219"/>
      <c r="AT25" s="194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96" t="s">
        <v>45</v>
      </c>
      <c r="BL25" s="207"/>
      <c r="BM25" s="207"/>
      <c r="BN25" s="207"/>
      <c r="BO25" s="207"/>
      <c r="BP25" s="207"/>
      <c r="BQ25" s="207"/>
      <c r="BR25" s="53"/>
      <c r="BS25" s="53"/>
      <c r="BT25" s="53"/>
      <c r="BU25" s="53"/>
      <c r="BV25" s="53"/>
      <c r="BW25" s="53"/>
      <c r="BX25" s="53"/>
      <c r="BY25" s="53"/>
      <c r="BZ25" s="199"/>
    </row>
    <row r="26" spans="1:78" s="106" customFormat="1" ht="34.950000000000003" customHeight="1" thickTop="1" thickBot="1" x14ac:dyDescent="0.65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4"/>
      <c r="L26" s="184"/>
      <c r="M26" s="184"/>
      <c r="N26" s="184"/>
      <c r="O26" s="184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98"/>
      <c r="AD26" s="186"/>
      <c r="AE26" s="186"/>
      <c r="AF26" s="186"/>
      <c r="AG26" s="467" t="s">
        <v>21</v>
      </c>
      <c r="AH26" s="467"/>
      <c r="AI26" s="467"/>
      <c r="AJ26" s="467"/>
      <c r="AK26" s="467"/>
      <c r="AL26" s="467"/>
      <c r="AM26" s="467"/>
      <c r="AN26" s="241"/>
      <c r="AO26" s="241"/>
      <c r="AP26" s="186"/>
      <c r="AQ26" s="186"/>
      <c r="AR26" s="186"/>
      <c r="AS26" s="186"/>
      <c r="AT26" s="186"/>
      <c r="AU26" s="156">
        <f>$L$21</f>
        <v>2</v>
      </c>
      <c r="AV26" s="350"/>
      <c r="AW26" s="350"/>
      <c r="AX26" s="350"/>
      <c r="AY26" s="350"/>
      <c r="AZ26" s="350"/>
      <c r="BA26" s="308">
        <f>IF(AV26&gt;AV27,1,0)+IF(AW26&gt;AW27,1,0)+IF(AX26&gt;AX27,1,0)+IF(AY26&gt;AY27,1,0)+IF(AZ26&gt;AZ27,1,0)</f>
        <v>0</v>
      </c>
      <c r="BB26" s="207"/>
      <c r="BC26" s="156">
        <f>$L$25</f>
        <v>4</v>
      </c>
      <c r="BD26" s="348"/>
      <c r="BE26" s="348"/>
      <c r="BF26" s="348"/>
      <c r="BG26" s="348"/>
      <c r="BH26" s="348"/>
      <c r="BI26" s="308">
        <f>IF(BD26&gt;BD27,1,0)+IF(BE26&gt;BE27,1,0)+IF(BF26&gt;BF27,1,0)+IF(BG26&gt;BG27,1,0)+IF(BH26&gt;BH27,1,0)</f>
        <v>0</v>
      </c>
      <c r="BJ26" s="207"/>
      <c r="BK26" s="156">
        <f>$L$21</f>
        <v>2</v>
      </c>
      <c r="BL26" s="348"/>
      <c r="BM26" s="348"/>
      <c r="BN26" s="348"/>
      <c r="BO26" s="348"/>
      <c r="BP26" s="348"/>
      <c r="BQ26" s="308">
        <f>IF(BL26&gt;BL27,1,0)+IF(BM26&gt;BM27,1,0)+IF(BN26&gt;BN27,1,0)+IF(BO26&gt;BO27,1,0)+IF(BP26&gt;BP27,1,0)</f>
        <v>0</v>
      </c>
      <c r="BR26" s="207"/>
      <c r="BS26" s="156">
        <f>$L$21</f>
        <v>2</v>
      </c>
      <c r="BT26" s="348"/>
      <c r="BU26" s="348"/>
      <c r="BV26" s="348"/>
      <c r="BW26" s="348"/>
      <c r="BX26" s="348"/>
      <c r="BY26" s="308">
        <f>IF(BT26&gt;BT27,1,0)+IF(BU26&gt;BU27,1,0)+IF(BV26&gt;BV27,1,0)+IF(BW26&gt;BW27,1,0)+IF(BX26&gt;BX27,1,0)</f>
        <v>0</v>
      </c>
      <c r="BZ26" s="199"/>
    </row>
    <row r="27" spans="1:78" s="106" customFormat="1" ht="34.950000000000003" customHeight="1" thickTop="1" thickBot="1" x14ac:dyDescent="0.45">
      <c r="A27" s="180"/>
      <c r="B27" s="186"/>
      <c r="C27" s="186"/>
      <c r="D27" s="186"/>
      <c r="E27" s="186"/>
      <c r="F27" s="186"/>
      <c r="G27" s="186"/>
      <c r="H27" s="186"/>
      <c r="I27" s="186"/>
      <c r="J27" s="186"/>
      <c r="K27" s="226" t="s">
        <v>20</v>
      </c>
      <c r="L27" s="463">
        <v>5</v>
      </c>
      <c r="M27" s="464"/>
      <c r="N27" s="464"/>
      <c r="O27" s="464"/>
      <c r="P27" s="464"/>
      <c r="Q27" s="464"/>
      <c r="R27" s="465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98"/>
      <c r="AD27" s="186"/>
      <c r="AE27" s="186"/>
      <c r="AF27" s="186"/>
      <c r="AG27" s="466">
        <f>$J$13</f>
        <v>5</v>
      </c>
      <c r="AH27" s="466"/>
      <c r="AI27" s="466"/>
      <c r="AJ27" s="466"/>
      <c r="AK27" s="466"/>
      <c r="AL27" s="466"/>
      <c r="AM27" s="466"/>
      <c r="AN27" s="245"/>
      <c r="AO27" s="242"/>
      <c r="AP27" s="186"/>
      <c r="AQ27" s="186"/>
      <c r="AR27" s="186"/>
      <c r="AS27" s="186"/>
      <c r="AT27" s="186"/>
      <c r="AU27" s="155">
        <f>$L$27</f>
        <v>5</v>
      </c>
      <c r="AV27" s="349"/>
      <c r="AW27" s="349"/>
      <c r="AX27" s="349"/>
      <c r="AY27" s="349"/>
      <c r="AZ27" s="349"/>
      <c r="BA27" s="309">
        <f>IF(AV27&gt;AV26,1,0)+IF(AW27&gt;AW26,1,0)+IF(AX27&gt;AX26,1,0)+IF(AY27&gt;AY26,1,0)+IF(AZ27&gt;AZ26,1,0)</f>
        <v>0</v>
      </c>
      <c r="BB27" s="207"/>
      <c r="BC27" s="155">
        <f>$L$31</f>
        <v>7</v>
      </c>
      <c r="BD27" s="349"/>
      <c r="BE27" s="349"/>
      <c r="BF27" s="349"/>
      <c r="BG27" s="349"/>
      <c r="BH27" s="349"/>
      <c r="BI27" s="309">
        <f>IF(BD27&gt;BD26,1,0)+IF(BE27&gt;BE26,1,0)+IF(BF27&gt;BF26,1,0)+IF(BG27&gt;BG26,1,0)+IF(BH27&gt;BH26,1,0)</f>
        <v>0</v>
      </c>
      <c r="BJ27" s="210"/>
      <c r="BK27" s="155">
        <f>$L$25</f>
        <v>4</v>
      </c>
      <c r="BL27" s="349"/>
      <c r="BM27" s="349"/>
      <c r="BN27" s="349"/>
      <c r="BO27" s="349"/>
      <c r="BP27" s="349"/>
      <c r="BQ27" s="309">
        <f>IF(BL27&gt;BL26,1,0)+IF(BM27&gt;BM26,1,0)+IF(BN27&gt;BN26,1,0)+IF(BO27&gt;BO26,1,0)+IF(BP27&gt;BP26,1,0)</f>
        <v>0</v>
      </c>
      <c r="BR27" s="53"/>
      <c r="BS27" s="155">
        <f>$L$33</f>
        <v>8</v>
      </c>
      <c r="BT27" s="349"/>
      <c r="BU27" s="349"/>
      <c r="BV27" s="349"/>
      <c r="BW27" s="349"/>
      <c r="BX27" s="349"/>
      <c r="BY27" s="309">
        <f>IF(BT27&gt;BT26,1,0)+IF(BU27&gt;BU26,1,0)+IF(BV27&gt;BV26,1,0)+IF(BW27&gt;BW26,1,0)+IF(BX27&gt;BX26,1,0)</f>
        <v>0</v>
      </c>
      <c r="BZ27" s="199"/>
    </row>
    <row r="28" spans="1:78" s="106" customFormat="1" ht="34.950000000000003" customHeight="1" thickTop="1" thickBot="1" x14ac:dyDescent="0.65">
      <c r="A28" s="180"/>
      <c r="B28" s="186"/>
      <c r="C28" s="186"/>
      <c r="D28" s="186"/>
      <c r="E28" s="186"/>
      <c r="F28" s="186"/>
      <c r="G28" s="186"/>
      <c r="H28" s="186"/>
      <c r="I28" s="186"/>
      <c r="J28" s="186"/>
      <c r="K28" s="184"/>
      <c r="L28" s="184"/>
      <c r="M28" s="184"/>
      <c r="N28" s="184"/>
      <c r="O28" s="184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467" t="s">
        <v>27</v>
      </c>
      <c r="AH28" s="467"/>
      <c r="AI28" s="467"/>
      <c r="AJ28" s="467"/>
      <c r="AK28" s="467"/>
      <c r="AL28" s="467"/>
      <c r="AM28" s="467"/>
      <c r="AN28" s="241"/>
      <c r="AO28" s="241"/>
      <c r="AP28" s="186"/>
      <c r="AQ28" s="186"/>
      <c r="AR28" s="186"/>
      <c r="AS28" s="186"/>
      <c r="AT28" s="18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53"/>
      <c r="BS28" s="53"/>
      <c r="BT28" s="53"/>
      <c r="BU28" s="53"/>
      <c r="BV28" s="53"/>
      <c r="BW28" s="53"/>
      <c r="BX28" s="53"/>
      <c r="BY28" s="53"/>
      <c r="BZ28" s="199"/>
    </row>
    <row r="29" spans="1:78" s="106" customFormat="1" ht="34.950000000000003" customHeight="1" thickTop="1" thickBot="1" x14ac:dyDescent="0.45">
      <c r="A29" s="180"/>
      <c r="B29" s="186"/>
      <c r="C29" s="186"/>
      <c r="D29" s="186"/>
      <c r="E29" s="186"/>
      <c r="F29" s="186"/>
      <c r="G29" s="186"/>
      <c r="H29" s="186"/>
      <c r="I29" s="186"/>
      <c r="J29" s="186"/>
      <c r="K29" s="226" t="s">
        <v>22</v>
      </c>
      <c r="L29" s="463">
        <v>6</v>
      </c>
      <c r="M29" s="464"/>
      <c r="N29" s="464"/>
      <c r="O29" s="464"/>
      <c r="P29" s="464"/>
      <c r="Q29" s="464"/>
      <c r="R29" s="465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466">
        <f>$J$14</f>
        <v>6</v>
      </c>
      <c r="AH29" s="466"/>
      <c r="AI29" s="466"/>
      <c r="AJ29" s="466"/>
      <c r="AK29" s="466"/>
      <c r="AL29" s="466"/>
      <c r="AM29" s="466"/>
      <c r="AN29" s="245"/>
      <c r="AO29" s="242"/>
      <c r="AP29" s="186"/>
      <c r="AQ29" s="186"/>
      <c r="AR29" s="186"/>
      <c r="AS29" s="186"/>
      <c r="AT29" s="186"/>
      <c r="AU29" s="196"/>
      <c r="AV29" s="196"/>
      <c r="AW29" s="196"/>
      <c r="AX29" s="196"/>
      <c r="AY29" s="196"/>
      <c r="AZ29" s="196"/>
      <c r="BA29" s="196"/>
      <c r="BB29" s="207"/>
      <c r="BC29" s="220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199"/>
    </row>
    <row r="30" spans="1:78" s="106" customFormat="1" ht="34.950000000000003" customHeight="1" thickTop="1" thickBot="1" x14ac:dyDescent="0.65">
      <c r="A30" s="180"/>
      <c r="B30" s="186"/>
      <c r="C30" s="186"/>
      <c r="D30" s="186"/>
      <c r="E30" s="186"/>
      <c r="F30" s="186"/>
      <c r="G30" s="186"/>
      <c r="H30" s="186"/>
      <c r="I30" s="186"/>
      <c r="J30" s="186"/>
      <c r="K30" s="184"/>
      <c r="L30" s="184"/>
      <c r="M30" s="184"/>
      <c r="N30" s="184"/>
      <c r="O30" s="184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467" t="s">
        <v>28</v>
      </c>
      <c r="AH30" s="467"/>
      <c r="AI30" s="467"/>
      <c r="AJ30" s="467"/>
      <c r="AK30" s="467"/>
      <c r="AL30" s="467"/>
      <c r="AM30" s="467"/>
      <c r="AN30" s="241"/>
      <c r="AO30" s="241"/>
      <c r="AP30" s="220"/>
      <c r="AQ30" s="186"/>
      <c r="AR30" s="186"/>
      <c r="AS30" s="186"/>
      <c r="AT30" s="186"/>
      <c r="AU30" s="196"/>
      <c r="AV30" s="196"/>
      <c r="AW30" s="196"/>
      <c r="AX30" s="196"/>
      <c r="AY30" s="196"/>
      <c r="AZ30" s="196"/>
      <c r="BA30" s="196"/>
      <c r="BB30" s="207"/>
      <c r="BC30" s="220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199"/>
    </row>
    <row r="31" spans="1:78" s="106" customFormat="1" ht="34.950000000000003" customHeight="1" thickTop="1" thickBot="1" x14ac:dyDescent="0.45">
      <c r="A31" s="180"/>
      <c r="B31" s="186"/>
      <c r="C31" s="186"/>
      <c r="D31" s="186"/>
      <c r="E31" s="186"/>
      <c r="F31" s="186"/>
      <c r="G31" s="186"/>
      <c r="H31" s="186"/>
      <c r="I31" s="186"/>
      <c r="J31" s="186"/>
      <c r="K31" s="226" t="s">
        <v>29</v>
      </c>
      <c r="L31" s="463">
        <v>7</v>
      </c>
      <c r="M31" s="464"/>
      <c r="N31" s="464"/>
      <c r="O31" s="464"/>
      <c r="P31" s="464"/>
      <c r="Q31" s="464"/>
      <c r="R31" s="465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466">
        <f>$J$15</f>
        <v>7</v>
      </c>
      <c r="AH31" s="466"/>
      <c r="AI31" s="466"/>
      <c r="AJ31" s="466"/>
      <c r="AK31" s="466"/>
      <c r="AL31" s="466"/>
      <c r="AM31" s="466"/>
      <c r="AN31" s="245"/>
      <c r="AO31" s="242"/>
      <c r="AP31" s="186"/>
      <c r="AQ31" s="186"/>
      <c r="AR31" s="186"/>
      <c r="AS31" s="186"/>
      <c r="AT31" s="186"/>
      <c r="AU31" s="196"/>
      <c r="AV31" s="196"/>
      <c r="AW31" s="196"/>
      <c r="AX31" s="196"/>
      <c r="AY31" s="196"/>
      <c r="AZ31" s="196"/>
      <c r="BA31" s="196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199"/>
    </row>
    <row r="32" spans="1:78" s="246" customFormat="1" ht="34.950000000000003" customHeight="1" thickTop="1" thickBot="1" x14ac:dyDescent="0.65">
      <c r="A32" s="180"/>
      <c r="B32" s="186"/>
      <c r="C32" s="186"/>
      <c r="D32" s="186"/>
      <c r="E32" s="186"/>
      <c r="F32" s="186"/>
      <c r="G32" s="186"/>
      <c r="H32" s="186"/>
      <c r="I32" s="186"/>
      <c r="J32" s="186"/>
      <c r="K32" s="226"/>
      <c r="L32" s="247"/>
      <c r="M32" s="247"/>
      <c r="N32" s="247"/>
      <c r="O32" s="247"/>
      <c r="P32" s="247"/>
      <c r="Q32" s="247"/>
      <c r="R32" s="247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98"/>
      <c r="AG32" s="467" t="s">
        <v>32</v>
      </c>
      <c r="AH32" s="467"/>
      <c r="AI32" s="467"/>
      <c r="AJ32" s="467"/>
      <c r="AK32" s="467"/>
      <c r="AL32" s="467"/>
      <c r="AM32" s="467"/>
      <c r="AN32" s="242"/>
      <c r="AO32" s="242"/>
      <c r="AP32" s="186"/>
      <c r="AQ32" s="186"/>
      <c r="AR32" s="186"/>
      <c r="AS32" s="186"/>
      <c r="AT32" s="186"/>
      <c r="AU32" s="196"/>
      <c r="AV32" s="196"/>
      <c r="AW32" s="196"/>
      <c r="AX32" s="196"/>
      <c r="AY32" s="196"/>
      <c r="AZ32" s="196"/>
      <c r="BA32" s="196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199"/>
    </row>
    <row r="33" spans="1:78" s="246" customFormat="1" ht="34.950000000000003" customHeight="1" thickTop="1" thickBot="1" x14ac:dyDescent="0.45">
      <c r="A33" s="180"/>
      <c r="B33" s="186"/>
      <c r="C33" s="186"/>
      <c r="D33" s="186"/>
      <c r="E33" s="186"/>
      <c r="F33" s="186"/>
      <c r="G33" s="186"/>
      <c r="H33" s="186"/>
      <c r="I33" s="186"/>
      <c r="J33" s="186"/>
      <c r="K33" s="226" t="s">
        <v>31</v>
      </c>
      <c r="L33" s="463">
        <v>8</v>
      </c>
      <c r="M33" s="464"/>
      <c r="N33" s="464"/>
      <c r="O33" s="464"/>
      <c r="P33" s="464"/>
      <c r="Q33" s="464"/>
      <c r="R33" s="465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98"/>
      <c r="AG33" s="466">
        <f>$J$16</f>
        <v>8</v>
      </c>
      <c r="AH33" s="466"/>
      <c r="AI33" s="466"/>
      <c r="AJ33" s="466"/>
      <c r="AK33" s="466"/>
      <c r="AL33" s="466"/>
      <c r="AM33" s="466"/>
      <c r="AN33" s="242"/>
      <c r="AO33" s="242"/>
      <c r="AP33" s="186"/>
      <c r="AQ33" s="186"/>
      <c r="AR33" s="186"/>
      <c r="AS33" s="186"/>
      <c r="AT33" s="186"/>
      <c r="AU33" s="196"/>
      <c r="AV33" s="196"/>
      <c r="AW33" s="196"/>
      <c r="AX33" s="196"/>
      <c r="AY33" s="196"/>
      <c r="AZ33" s="196"/>
      <c r="BA33" s="196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199"/>
    </row>
    <row r="34" spans="1:78" ht="34.950000000000003" customHeight="1" thickTop="1" thickBot="1" x14ac:dyDescent="0.55000000000000004">
      <c r="A34" s="181"/>
      <c r="B34" s="227"/>
      <c r="C34" s="227"/>
      <c r="D34" s="227"/>
      <c r="E34" s="227"/>
      <c r="F34" s="227"/>
      <c r="G34" s="227"/>
      <c r="H34" s="227"/>
      <c r="I34" s="227"/>
      <c r="J34" s="227"/>
      <c r="K34" s="471"/>
      <c r="L34" s="471"/>
      <c r="M34" s="471"/>
      <c r="N34" s="471"/>
      <c r="O34" s="471"/>
      <c r="P34" s="227"/>
      <c r="Q34" s="227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21"/>
      <c r="AJ34" s="221"/>
      <c r="AK34" s="221"/>
      <c r="AL34" s="221"/>
      <c r="AM34" s="222"/>
      <c r="AN34" s="222"/>
      <c r="AO34" s="244"/>
      <c r="AP34" s="223"/>
      <c r="AQ34" s="223"/>
      <c r="AR34" s="223"/>
      <c r="AS34" s="223"/>
      <c r="AT34" s="215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406" t="s">
        <v>34</v>
      </c>
      <c r="BQ34" s="407"/>
      <c r="BR34" s="407"/>
      <c r="BS34" s="407"/>
      <c r="BT34" s="407"/>
      <c r="BU34" s="407"/>
      <c r="BV34" s="407"/>
      <c r="BW34" s="407"/>
      <c r="BX34" s="214"/>
      <c r="BY34" s="214"/>
      <c r="BZ34" s="240"/>
    </row>
  </sheetData>
  <mergeCells count="62">
    <mergeCell ref="BI6:BI7"/>
    <mergeCell ref="AG6:AI8"/>
    <mergeCell ref="U6:W8"/>
    <mergeCell ref="BG6:BG7"/>
    <mergeCell ref="BH6:BH7"/>
    <mergeCell ref="AY6:AY7"/>
    <mergeCell ref="AZ6:AZ7"/>
    <mergeCell ref="BE6:BE7"/>
    <mergeCell ref="BF6:BF7"/>
    <mergeCell ref="AW6:AW7"/>
    <mergeCell ref="AX6:AX7"/>
    <mergeCell ref="BA6:BA7"/>
    <mergeCell ref="BD6:BD7"/>
    <mergeCell ref="L25:R25"/>
    <mergeCell ref="AG25:AM25"/>
    <mergeCell ref="AV6:AV7"/>
    <mergeCell ref="L23:R23"/>
    <mergeCell ref="AG23:AM23"/>
    <mergeCell ref="AG18:AM18"/>
    <mergeCell ref="L19:R19"/>
    <mergeCell ref="L2:AT2"/>
    <mergeCell ref="L6:N8"/>
    <mergeCell ref="O6:Q8"/>
    <mergeCell ref="R6:T8"/>
    <mergeCell ref="X6:Z8"/>
    <mergeCell ref="AA6:AC8"/>
    <mergeCell ref="AD6:AF8"/>
    <mergeCell ref="AM8:AO8"/>
    <mergeCell ref="AP8:AR8"/>
    <mergeCell ref="AG19:AM19"/>
    <mergeCell ref="AG20:AM20"/>
    <mergeCell ref="AJ8:AL8"/>
    <mergeCell ref="BY6:BY7"/>
    <mergeCell ref="AG30:AM30"/>
    <mergeCell ref="AG24:AM24"/>
    <mergeCell ref="BX6:BX7"/>
    <mergeCell ref="BQ6:BQ7"/>
    <mergeCell ref="AG28:AM28"/>
    <mergeCell ref="AG26:AM26"/>
    <mergeCell ref="L29:R29"/>
    <mergeCell ref="AG29:AM29"/>
    <mergeCell ref="K34:O34"/>
    <mergeCell ref="L33:R33"/>
    <mergeCell ref="AG32:AM32"/>
    <mergeCell ref="AG33:AM33"/>
    <mergeCell ref="L31:R31"/>
    <mergeCell ref="AG31:AM31"/>
    <mergeCell ref="L27:R27"/>
    <mergeCell ref="AG27:AM27"/>
    <mergeCell ref="BL6:BL7"/>
    <mergeCell ref="BO6:BO7"/>
    <mergeCell ref="BM6:BM7"/>
    <mergeCell ref="L21:R21"/>
    <mergeCell ref="AG21:AM21"/>
    <mergeCell ref="AG22:AM22"/>
    <mergeCell ref="BP34:BW34"/>
    <mergeCell ref="BT6:BT7"/>
    <mergeCell ref="BW6:BW7"/>
    <mergeCell ref="BV6:BV7"/>
    <mergeCell ref="BN6:BN7"/>
    <mergeCell ref="BP6:BP7"/>
    <mergeCell ref="BU6:BU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topLeftCell="A13" zoomScale="70" zoomScaleNormal="70" workbookViewId="0">
      <selection activeCell="BA23" sqref="BA23"/>
    </sheetView>
  </sheetViews>
  <sheetFormatPr baseColWidth="10" defaultColWidth="11.41015625" defaultRowHeight="12.7" x14ac:dyDescent="0.4"/>
  <cols>
    <col min="1" max="1" width="5.64453125" style="248" customWidth="1"/>
    <col min="2" max="2" width="14.64453125" style="248" hidden="1" customWidth="1"/>
    <col min="3" max="3" width="7.64453125" style="248" hidden="1" customWidth="1"/>
    <col min="4" max="4" width="25.64453125" style="248" hidden="1" customWidth="1"/>
    <col min="5" max="7" width="7.64453125" style="248" hidden="1" customWidth="1"/>
    <col min="8" max="8" width="14.64453125" style="248" hidden="1" customWidth="1"/>
    <col min="9" max="9" width="7.64453125" style="248" hidden="1" customWidth="1"/>
    <col min="10" max="10" width="25.64453125" style="248" hidden="1" customWidth="1"/>
    <col min="11" max="11" width="22.64453125" style="248" customWidth="1"/>
    <col min="12" max="12" width="5.64453125" style="248" customWidth="1"/>
    <col min="13" max="13" width="1.64453125" style="248" customWidth="1"/>
    <col min="14" max="15" width="5.64453125" style="248" customWidth="1"/>
    <col min="16" max="16" width="1.64453125" style="248" customWidth="1"/>
    <col min="17" max="18" width="5.64453125" style="248" customWidth="1"/>
    <col min="19" max="19" width="1.64453125" style="248" customWidth="1"/>
    <col min="20" max="21" width="5.64453125" style="248" customWidth="1"/>
    <col min="22" max="22" width="1.64453125" style="248" customWidth="1"/>
    <col min="23" max="24" width="5.64453125" style="248" customWidth="1"/>
    <col min="25" max="25" width="1.64453125" style="248" customWidth="1"/>
    <col min="26" max="27" width="5.64453125" style="248" customWidth="1"/>
    <col min="28" max="28" width="1.64453125" style="248" customWidth="1"/>
    <col min="29" max="30" width="5.64453125" style="248" customWidth="1"/>
    <col min="31" max="31" width="1.64453125" style="248" customWidth="1"/>
    <col min="32" max="33" width="5.64453125" style="248" customWidth="1"/>
    <col min="34" max="34" width="1.64453125" style="248" customWidth="1"/>
    <col min="35" max="36" width="5.64453125" style="248" customWidth="1"/>
    <col min="37" max="37" width="1.64453125" style="248" customWidth="1"/>
    <col min="38" max="39" width="5.64453125" style="248" customWidth="1"/>
    <col min="40" max="40" width="1.64453125" style="248" customWidth="1"/>
    <col min="41" max="41" width="5.64453125" style="248" customWidth="1"/>
    <col min="42" max="42" width="7.3515625" style="248" customWidth="1"/>
    <col min="43" max="43" width="1.64453125" style="248" customWidth="1"/>
    <col min="44" max="44" width="7.3515625" style="248" customWidth="1"/>
    <col min="45" max="45" width="5.87890625" style="248" customWidth="1"/>
    <col min="46" max="46" width="1.52734375" style="248" customWidth="1"/>
    <col min="47" max="47" width="5.87890625" style="248" customWidth="1"/>
    <col min="48" max="48" width="5.64453125" style="248" customWidth="1"/>
    <col min="49" max="49" width="1.64453125" style="248" customWidth="1"/>
    <col min="50" max="50" width="5.64453125" style="248" customWidth="1"/>
    <col min="51" max="51" width="7.64453125" style="248" customWidth="1"/>
    <col min="52" max="52" width="10.87890625" style="248" customWidth="1"/>
    <col min="53" max="53" width="27.64453125" style="248" customWidth="1"/>
    <col min="54" max="59" width="5.64453125" style="248" customWidth="1"/>
    <col min="60" max="60" width="8.64453125" style="248" customWidth="1"/>
    <col min="61" max="61" width="27.64453125" style="248" customWidth="1"/>
    <col min="62" max="67" width="5.64453125" style="248" customWidth="1"/>
    <col min="68" max="68" width="8.64453125" style="248" customWidth="1"/>
    <col min="69" max="69" width="27.64453125" style="248" customWidth="1"/>
    <col min="70" max="75" width="5.64453125" style="248" customWidth="1"/>
    <col min="76" max="76" width="8.64453125" style="271" customWidth="1"/>
    <col min="77" max="77" width="27.64453125" style="271" customWidth="1"/>
    <col min="78" max="83" width="5.64453125" style="271" customWidth="1"/>
    <col min="84" max="84" width="8.64453125" style="272" customWidth="1"/>
    <col min="85" max="85" width="27.64453125" style="271" customWidth="1"/>
    <col min="86" max="90" width="5.64453125" style="271" customWidth="1"/>
    <col min="91" max="92" width="5.64453125" style="248" customWidth="1"/>
    <col min="93" max="16384" width="11.41015625" style="248"/>
  </cols>
  <sheetData>
    <row r="1" spans="1:92" ht="15" customHeight="1" x14ac:dyDescent="0.4">
      <c r="A1" s="178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3"/>
    </row>
    <row r="2" spans="1:92" ht="33" x14ac:dyDescent="0.4">
      <c r="A2" s="179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474" t="s">
        <v>58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4"/>
      <c r="AZ2" s="474"/>
      <c r="BA2" s="201"/>
      <c r="BB2" s="202"/>
      <c r="BC2" s="202"/>
      <c r="BD2" s="202"/>
      <c r="BE2" s="202"/>
      <c r="BF2" s="202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192"/>
      <c r="CN2" s="193"/>
    </row>
    <row r="3" spans="1:92" ht="19.95" customHeight="1" x14ac:dyDescent="0.4">
      <c r="A3" s="17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8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202"/>
      <c r="BB3" s="202"/>
      <c r="BC3" s="202"/>
      <c r="BD3" s="202"/>
      <c r="BE3" s="202"/>
      <c r="BF3" s="202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192"/>
      <c r="CN3" s="193"/>
    </row>
    <row r="4" spans="1:92" ht="34.950000000000003" customHeight="1" x14ac:dyDescent="0.55000000000000004">
      <c r="A4" s="17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41" t="s">
        <v>61</v>
      </c>
      <c r="M4" s="341"/>
      <c r="N4" s="341"/>
      <c r="O4" s="341"/>
      <c r="P4" s="341"/>
      <c r="Q4" s="341"/>
      <c r="R4" s="341"/>
      <c r="S4" s="342"/>
      <c r="T4" s="342"/>
      <c r="U4" s="342"/>
      <c r="V4" s="343"/>
      <c r="W4" s="347"/>
      <c r="X4" s="347"/>
      <c r="Y4" s="347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202"/>
      <c r="BB4" s="202"/>
      <c r="BC4" s="202"/>
      <c r="BD4" s="202"/>
      <c r="BE4" s="202"/>
      <c r="BF4" s="202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192"/>
      <c r="CN4" s="193"/>
    </row>
    <row r="5" spans="1:92" ht="34.950000000000003" customHeight="1" x14ac:dyDescent="0.4">
      <c r="A5" s="179"/>
      <c r="B5" s="192"/>
      <c r="C5" s="192"/>
      <c r="D5" s="192"/>
      <c r="E5" s="192"/>
      <c r="F5" s="192"/>
      <c r="G5" s="192"/>
      <c r="H5" s="192"/>
      <c r="I5" s="192"/>
      <c r="J5" s="192"/>
      <c r="K5" s="273"/>
      <c r="L5" s="276"/>
      <c r="M5" s="276"/>
      <c r="N5" s="276"/>
      <c r="O5" s="276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202"/>
      <c r="BB5" s="202"/>
      <c r="BC5" s="202"/>
      <c r="BD5" s="202"/>
      <c r="BE5" s="202"/>
      <c r="BF5" s="202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192"/>
      <c r="CN5" s="193"/>
    </row>
    <row r="6" spans="1:92" s="249" customFormat="1" ht="34.950000000000003" customHeight="1" thickBot="1" x14ac:dyDescent="0.45">
      <c r="A6" s="180"/>
      <c r="B6" s="198"/>
      <c r="C6" s="198"/>
      <c r="D6" s="198"/>
      <c r="E6" s="198"/>
      <c r="F6" s="198"/>
      <c r="G6" s="198"/>
      <c r="H6" s="198"/>
      <c r="I6" s="198"/>
      <c r="J6" s="198"/>
      <c r="K6" s="273"/>
      <c r="L6" s="485">
        <f>$L$21</f>
        <v>1</v>
      </c>
      <c r="M6" s="485"/>
      <c r="N6" s="485"/>
      <c r="O6" s="485">
        <f>$L$22</f>
        <v>2</v>
      </c>
      <c r="P6" s="485"/>
      <c r="Q6" s="485"/>
      <c r="R6" s="485">
        <f>$L$24</f>
        <v>3</v>
      </c>
      <c r="S6" s="485"/>
      <c r="T6" s="485"/>
      <c r="U6" s="485">
        <f>$L$25</f>
        <v>4</v>
      </c>
      <c r="V6" s="485"/>
      <c r="W6" s="485"/>
      <c r="X6" s="485">
        <f>$L$27</f>
        <v>5</v>
      </c>
      <c r="Y6" s="485"/>
      <c r="Z6" s="485"/>
      <c r="AA6" s="482">
        <f>$L$28</f>
        <v>6</v>
      </c>
      <c r="AB6" s="482"/>
      <c r="AC6" s="482"/>
      <c r="AD6" s="481">
        <f>$L$30</f>
        <v>7</v>
      </c>
      <c r="AE6" s="481"/>
      <c r="AF6" s="481"/>
      <c r="AG6" s="481">
        <f>$L$31</f>
        <v>8</v>
      </c>
      <c r="AH6" s="481"/>
      <c r="AI6" s="481"/>
      <c r="AJ6" s="481">
        <f>$L$33</f>
        <v>9</v>
      </c>
      <c r="AK6" s="481"/>
      <c r="AL6" s="481"/>
      <c r="AM6" s="481">
        <f>$L$34</f>
        <v>10</v>
      </c>
      <c r="AN6" s="481"/>
      <c r="AO6" s="481"/>
      <c r="AP6" s="277"/>
      <c r="AQ6" s="277"/>
      <c r="AR6" s="277"/>
      <c r="AS6" s="277"/>
      <c r="AT6" s="277"/>
      <c r="AU6" s="198"/>
      <c r="AV6" s="192"/>
      <c r="AW6" s="192"/>
      <c r="AX6" s="192"/>
      <c r="AY6" s="192"/>
      <c r="AZ6" s="278"/>
      <c r="BA6" s="293" t="s">
        <v>37</v>
      </c>
      <c r="BB6" s="392" t="s">
        <v>1</v>
      </c>
      <c r="BC6" s="392" t="s">
        <v>2</v>
      </c>
      <c r="BD6" s="392" t="s">
        <v>3</v>
      </c>
      <c r="BE6" s="392" t="s">
        <v>35</v>
      </c>
      <c r="BF6" s="392" t="s">
        <v>36</v>
      </c>
      <c r="BG6" s="392" t="s">
        <v>4</v>
      </c>
      <c r="BH6" s="197"/>
      <c r="BI6" s="293" t="s">
        <v>38</v>
      </c>
      <c r="BJ6" s="392" t="s">
        <v>1</v>
      </c>
      <c r="BK6" s="392" t="s">
        <v>2</v>
      </c>
      <c r="BL6" s="392" t="s">
        <v>3</v>
      </c>
      <c r="BM6" s="392" t="s">
        <v>35</v>
      </c>
      <c r="BN6" s="392" t="s">
        <v>36</v>
      </c>
      <c r="BO6" s="392" t="s">
        <v>4</v>
      </c>
      <c r="BP6" s="294"/>
      <c r="BQ6" s="293" t="s">
        <v>39</v>
      </c>
      <c r="BR6" s="392" t="s">
        <v>1</v>
      </c>
      <c r="BS6" s="392" t="s">
        <v>2</v>
      </c>
      <c r="BT6" s="392" t="s">
        <v>3</v>
      </c>
      <c r="BU6" s="392" t="s">
        <v>35</v>
      </c>
      <c r="BV6" s="392" t="s">
        <v>36</v>
      </c>
      <c r="BW6" s="392" t="s">
        <v>4</v>
      </c>
      <c r="BX6" s="197"/>
      <c r="BY6" s="293" t="s">
        <v>40</v>
      </c>
      <c r="BZ6" s="392" t="s">
        <v>1</v>
      </c>
      <c r="CA6" s="392" t="s">
        <v>2</v>
      </c>
      <c r="CB6" s="392" t="s">
        <v>3</v>
      </c>
      <c r="CC6" s="392" t="s">
        <v>35</v>
      </c>
      <c r="CD6" s="392" t="s">
        <v>36</v>
      </c>
      <c r="CE6" s="392" t="s">
        <v>4</v>
      </c>
      <c r="CF6" s="197"/>
      <c r="CG6" s="293" t="s">
        <v>41</v>
      </c>
      <c r="CH6" s="392" t="s">
        <v>1</v>
      </c>
      <c r="CI6" s="392" t="s">
        <v>2</v>
      </c>
      <c r="CJ6" s="392" t="s">
        <v>3</v>
      </c>
      <c r="CK6" s="392" t="s">
        <v>35</v>
      </c>
      <c r="CL6" s="392" t="s">
        <v>36</v>
      </c>
      <c r="CM6" s="392" t="s">
        <v>4</v>
      </c>
      <c r="CN6" s="199"/>
    </row>
    <row r="7" spans="1:92" s="249" customFormat="1" ht="34.950000000000003" customHeight="1" thickBot="1" x14ac:dyDescent="0.45">
      <c r="A7" s="180"/>
      <c r="B7" s="198"/>
      <c r="C7" s="198"/>
      <c r="D7" s="198"/>
      <c r="E7" s="198"/>
      <c r="F7" s="198"/>
      <c r="G7" s="198"/>
      <c r="H7" s="198"/>
      <c r="I7" s="198"/>
      <c r="J7" s="198"/>
      <c r="K7" s="192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2"/>
      <c r="AB7" s="482"/>
      <c r="AC7" s="482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277"/>
      <c r="AQ7" s="277"/>
      <c r="AR7" s="277"/>
      <c r="AS7" s="277"/>
      <c r="AT7" s="277"/>
      <c r="AU7" s="198"/>
      <c r="AV7" s="198"/>
      <c r="AW7" s="198"/>
      <c r="AX7" s="198"/>
      <c r="AY7" s="198"/>
      <c r="AZ7" s="278"/>
      <c r="BA7" s="192"/>
      <c r="BB7" s="393"/>
      <c r="BC7" s="393"/>
      <c r="BD7" s="393"/>
      <c r="BE7" s="393"/>
      <c r="BF7" s="393"/>
      <c r="BG7" s="393"/>
      <c r="BH7" s="295"/>
      <c r="BI7" s="295"/>
      <c r="BJ7" s="393"/>
      <c r="BK7" s="393"/>
      <c r="BL7" s="393"/>
      <c r="BM7" s="393"/>
      <c r="BN7" s="393"/>
      <c r="BO7" s="393"/>
      <c r="BP7" s="295"/>
      <c r="BQ7" s="295"/>
      <c r="BR7" s="393"/>
      <c r="BS7" s="393"/>
      <c r="BT7" s="393"/>
      <c r="BU7" s="393"/>
      <c r="BV7" s="393"/>
      <c r="BW7" s="393"/>
      <c r="BX7" s="197"/>
      <c r="BY7" s="197"/>
      <c r="BZ7" s="393"/>
      <c r="CA7" s="393"/>
      <c r="CB7" s="393"/>
      <c r="CC7" s="393"/>
      <c r="CD7" s="393"/>
      <c r="CE7" s="393"/>
      <c r="CF7" s="197"/>
      <c r="CG7" s="197"/>
      <c r="CH7" s="393"/>
      <c r="CI7" s="393"/>
      <c r="CJ7" s="393"/>
      <c r="CK7" s="393"/>
      <c r="CL7" s="393"/>
      <c r="CM7" s="393"/>
      <c r="CN7" s="199"/>
    </row>
    <row r="8" spans="1:92" s="249" customFormat="1" ht="34.950000000000003" customHeight="1" thickBot="1" x14ac:dyDescent="0.45">
      <c r="A8" s="180"/>
      <c r="B8" s="274" t="s">
        <v>5</v>
      </c>
      <c r="C8" s="274"/>
      <c r="D8" s="274"/>
      <c r="E8" s="274"/>
      <c r="F8" s="274"/>
      <c r="G8" s="274"/>
      <c r="H8" s="274"/>
      <c r="I8" s="274"/>
      <c r="J8" s="274"/>
      <c r="K8" s="192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2"/>
      <c r="AB8" s="482"/>
      <c r="AC8" s="482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6" t="s">
        <v>59</v>
      </c>
      <c r="AQ8" s="486"/>
      <c r="AR8" s="486"/>
      <c r="AS8" s="487" t="s">
        <v>4</v>
      </c>
      <c r="AT8" s="487"/>
      <c r="AU8" s="487" t="s">
        <v>60</v>
      </c>
      <c r="AV8" s="473" t="s">
        <v>19</v>
      </c>
      <c r="AW8" s="473"/>
      <c r="AX8" s="473"/>
      <c r="AY8" s="107" t="s">
        <v>8</v>
      </c>
      <c r="AZ8" s="192"/>
      <c r="BA8" s="298">
        <f>$L$21</f>
        <v>1</v>
      </c>
      <c r="BB8" s="385"/>
      <c r="BC8" s="385"/>
      <c r="BD8" s="385"/>
      <c r="BE8" s="385"/>
      <c r="BF8" s="385"/>
      <c r="BG8" s="308">
        <f>IF(BB8&gt;BB9,1,0)+IF(BC8&gt;BC9,1,0)+IF(BD8&gt;BD9,1,0)+IF(BE8&gt;BE9,1,0)+IF(BF8&gt;BF9,1,0)</f>
        <v>0</v>
      </c>
      <c r="BH8" s="203"/>
      <c r="BI8" s="298">
        <f>$L$24</f>
        <v>3</v>
      </c>
      <c r="BJ8" s="385"/>
      <c r="BK8" s="385"/>
      <c r="BL8" s="385"/>
      <c r="BM8" s="385"/>
      <c r="BN8" s="385"/>
      <c r="BO8" s="308">
        <f>IF(BJ8&gt;BJ9,1,0)+IF(BK8&gt;BK9,1,0)+IF(BL8&gt;BL9,1,0)+IF(BM8&gt;BM9,1,0)+IF(BN8&gt;BN9,1,0)</f>
        <v>0</v>
      </c>
      <c r="BP8" s="210"/>
      <c r="BQ8" s="298">
        <f>$L$24</f>
        <v>3</v>
      </c>
      <c r="BR8" s="385"/>
      <c r="BS8" s="385"/>
      <c r="BT8" s="385"/>
      <c r="BU8" s="385"/>
      <c r="BV8" s="385"/>
      <c r="BW8" s="308">
        <f>IF(BR8&gt;BR9,1,0)+IF(BS8&gt;BS9,1,0)+IF(BT8&gt;BT9,1,0)+IF(BU8&gt;BU9,1,0)+IF(BV8&gt;BV9,1,0)</f>
        <v>0</v>
      </c>
      <c r="BX8" s="210"/>
      <c r="BY8" s="298">
        <f>$L$22</f>
        <v>2</v>
      </c>
      <c r="BZ8" s="385"/>
      <c r="CA8" s="385"/>
      <c r="CB8" s="385"/>
      <c r="CC8" s="385"/>
      <c r="CD8" s="385"/>
      <c r="CE8" s="308">
        <f>IF(BZ8&gt;BZ9,1,0)+IF(CA8&gt;CA9,1,0)+IF(CB8&gt;CB9,1,0)+IF(CC8&gt;CC9,1,0)+IF(CD8&gt;CD9,1,0)</f>
        <v>0</v>
      </c>
      <c r="CF8" s="292"/>
      <c r="CG8" s="300">
        <f>$L$28</f>
        <v>6</v>
      </c>
      <c r="CH8" s="385"/>
      <c r="CI8" s="385"/>
      <c r="CJ8" s="385"/>
      <c r="CK8" s="385"/>
      <c r="CL8" s="385"/>
      <c r="CM8" s="308">
        <f>IF(CH8&gt;CH9,1,0)+IF(CI8&gt;CI9,1,0)+IF(CJ8&gt;CJ9,1,0)+IF(CK8&gt;CK9,1,0)+IF(CL8&gt;CL9,1,0)</f>
        <v>0</v>
      </c>
      <c r="CN8" s="199"/>
    </row>
    <row r="9" spans="1:92" s="249" customFormat="1" ht="34.950000000000003" customHeight="1" thickTop="1" thickBot="1" x14ac:dyDescent="0.45">
      <c r="A9" s="180"/>
      <c r="B9" s="302">
        <f t="shared" ref="B9:B18" si="0">IF(K9="","-",RANK(G9,$G$9:$G$18,0)+RANK(F9,$F$9:$F$18,0)%+RANK(E9,$E$9:$E$18,0)%%+ROW()%%%)</f>
        <v>1.0101089999999999</v>
      </c>
      <c r="C9" s="303">
        <f t="shared" ref="C9:C18" si="1">IF(B9="","",RANK(B9,$B$9:$B$18,1))</f>
        <v>1</v>
      </c>
      <c r="D9" s="169">
        <f>$L$21</f>
        <v>1</v>
      </c>
      <c r="E9" s="250">
        <f>SUM(AP9-AR9)</f>
        <v>0</v>
      </c>
      <c r="F9" s="250">
        <f>SUM(AS9-AU9)</f>
        <v>0</v>
      </c>
      <c r="G9" s="173">
        <f t="shared" ref="G9:G18" si="2">SUM(AV9-AX9)</f>
        <v>0</v>
      </c>
      <c r="H9" s="170">
        <f>SMALL($B$9:$B$18,1)</f>
        <v>1.0101089999999999</v>
      </c>
      <c r="I9" s="171">
        <f t="shared" ref="I9:I18" si="3">IF(H9="","",RANK(H9,$H$9:$H$18,1))</f>
        <v>1</v>
      </c>
      <c r="J9" s="251">
        <f t="shared" ref="J9:J18" si="4">INDEX($D$9:$D$18,MATCH(H9,$B$9:$B$18,0),1)</f>
        <v>1</v>
      </c>
      <c r="K9" s="108">
        <f>$L$21</f>
        <v>1</v>
      </c>
      <c r="L9" s="252"/>
      <c r="M9" s="253"/>
      <c r="N9" s="254"/>
      <c r="O9" s="122" t="str">
        <f>IF($BW$14+$BW$15&gt;0,$BW$14,"")</f>
        <v/>
      </c>
      <c r="P9" s="123" t="s">
        <v>9</v>
      </c>
      <c r="Q9" s="255" t="str">
        <f>IF($BW$14+$BW$15&gt;0,$BW$15,"")</f>
        <v/>
      </c>
      <c r="R9" s="122" t="str">
        <f>IF($BO$33+$BO$34&gt;0,$BO$33,"")</f>
        <v/>
      </c>
      <c r="S9" s="123" t="s">
        <v>9</v>
      </c>
      <c r="T9" s="255" t="str">
        <f>IF($BO$33+$BO$34&gt;0,$BO$34,"")</f>
        <v/>
      </c>
      <c r="U9" s="122" t="str">
        <f>IF($CM$11+$CM$12&gt;0,$CM$11,"")</f>
        <v/>
      </c>
      <c r="V9" s="131" t="s">
        <v>9</v>
      </c>
      <c r="W9" s="255" t="str">
        <f>IF($CM$11+$CM$12&gt;0,$CM$12,"")</f>
        <v/>
      </c>
      <c r="X9" s="122" t="str">
        <f>IF($CE$36+$CE$37&gt;0,$CE$36,"")</f>
        <v/>
      </c>
      <c r="Y9" s="131" t="s">
        <v>9</v>
      </c>
      <c r="Z9" s="255" t="str">
        <f>IF($CE$36+$CE$37&gt;0,$CE$37,"")</f>
        <v/>
      </c>
      <c r="AA9" s="122" t="str">
        <f>IF($BO$20+$BO$21&gt;0,$BO$20,"")</f>
        <v/>
      </c>
      <c r="AB9" s="131" t="s">
        <v>9</v>
      </c>
      <c r="AC9" s="255" t="str">
        <f>IF($BO$20+$BO$21&gt;0,$BO$21,"")</f>
        <v/>
      </c>
      <c r="AD9" s="122" t="str">
        <f>IF($CE$11+$CE$12&gt;0,$CE$11,"")</f>
        <v/>
      </c>
      <c r="AE9" s="123" t="s">
        <v>9</v>
      </c>
      <c r="AF9" s="255" t="str">
        <f>IF($CE$11+$CE$12&gt;0,$CE$12,"")</f>
        <v/>
      </c>
      <c r="AG9" s="122" t="str">
        <f>IF($BG$33+$BG$34&gt;0,$BG$33,"")</f>
        <v/>
      </c>
      <c r="AH9" s="123" t="s">
        <v>9</v>
      </c>
      <c r="AI9" s="255" t="str">
        <f>IF($BG$33+$BG$34&gt;0,$BG$34,"")</f>
        <v/>
      </c>
      <c r="AJ9" s="122" t="str">
        <f>IF($BW$30+$BW$31&gt;0,$BW$30,"")</f>
        <v/>
      </c>
      <c r="AK9" s="123" t="s">
        <v>9</v>
      </c>
      <c r="AL9" s="255" t="str">
        <f>IF($BW$30+$BW$31&gt;0,$BW$31,"")</f>
        <v/>
      </c>
      <c r="AM9" s="122" t="str">
        <f>IF($BG$8+$BG$9&gt;0,$BG$8,"")</f>
        <v/>
      </c>
      <c r="AN9" s="123" t="s">
        <v>9</v>
      </c>
      <c r="AO9" s="136" t="str">
        <f>IF($BG$8+$BG$9&gt;0,$BG$9,"")</f>
        <v/>
      </c>
      <c r="AP9" s="377">
        <f>SUM($BB$8:$BF$8,$BB$33:$BF$33,$BJ$20:$BN$20,$BJ$33:$BN$33,$BR$14:$BV$14,$BR$30:$BV$30,$BZ$11:$CD$11,$BZ$36:$CD$36,$CH$11:$CL$11)</f>
        <v>0</v>
      </c>
      <c r="AQ9" s="355" t="s">
        <v>9</v>
      </c>
      <c r="AR9" s="355">
        <f>SUM($BB$9:$BF$9,$BB$34:$BF$34,$BJ$21:$BN$21,$BJ$34:$BN$34,$BR$15:$BV$15,$BR$31:$BV$31,$BZ$12:$CD$12,$BZ$37:$CD$37,$CH$12:$CL$12)</f>
        <v>0</v>
      </c>
      <c r="AS9" s="354">
        <f t="shared" ref="AS9:AS18" si="5">SUM(L9,O9,R9,U9,X9,AA9,AD9,AG9,AJ9,AM9)</f>
        <v>0</v>
      </c>
      <c r="AT9" s="378" t="s">
        <v>9</v>
      </c>
      <c r="AU9" s="356">
        <f t="shared" ref="AU9:AU18" si="6">SUM(N9,Q9,T9,W9,Z9,AC9,AF9,AI9,AL9,AO9)</f>
        <v>0</v>
      </c>
      <c r="AV9" s="357">
        <f>IF(L9&gt;N9,1,0)+IF(O9&gt;Q9,1,0)+IF(R9&gt;T9,1,0)+IF(U9&gt;W9,1,0)+IF(X9&gt;Z9,1,0)+IF(AA9&gt;AC9,1,0)+IF(AD9&gt;AF9,1,0)+IF(AG9&gt;AI9,1,0)+IF(AJ9&gt;AL9,1,0)+IF(AM9&gt;AO9,1,0)</f>
        <v>0</v>
      </c>
      <c r="AW9" s="358" t="s">
        <v>9</v>
      </c>
      <c r="AX9" s="359">
        <f>IF(N9&gt;L9,1,0)+IF(Q9&gt;O9,1,0)+IF(T9&gt;R9,1,0)+IF(W9&gt;U9,1,0)+IF(Z9&gt;X9,1,0)+IF(AC9&gt;AA9,1,0)+IF(AF9&gt;AD9,1,0)+IF(AI9&gt;AG9,1,0)+IF(AL9&gt;AJ9,1,0)+IF(AO9&gt;AM9,1,0)</f>
        <v>0</v>
      </c>
      <c r="AY9" s="256">
        <f t="shared" ref="AY9:AY18" si="7">IF(B9="","",RANK(B9,$B$9:$B$18,1))</f>
        <v>1</v>
      </c>
      <c r="AZ9" s="278"/>
      <c r="BA9" s="299">
        <f>$L$34</f>
        <v>10</v>
      </c>
      <c r="BB9" s="386"/>
      <c r="BC9" s="386"/>
      <c r="BD9" s="386"/>
      <c r="BE9" s="386"/>
      <c r="BF9" s="386"/>
      <c r="BG9" s="309">
        <f>IF(BB9&gt;BB8,1,0)+IF(BC9&gt;BC8,1,0)+IF(BD9&gt;BD8,1,0)+IF(BE9&gt;BE8,1,0)+IF(BF9&gt;BF8,1,0)</f>
        <v>0</v>
      </c>
      <c r="BH9" s="203"/>
      <c r="BI9" s="299">
        <f>$L$25</f>
        <v>4</v>
      </c>
      <c r="BJ9" s="386"/>
      <c r="BK9" s="386"/>
      <c r="BL9" s="386"/>
      <c r="BM9" s="386"/>
      <c r="BN9" s="386"/>
      <c r="BO9" s="309">
        <f>IF(BJ9&gt;BJ8,1,0)+IF(BK9&gt;BK8,1,0)+IF(BL9&gt;BL8,1,0)+IF(BM9&gt;BM8,1,0)+IF(BN9&gt;BN8,1,0)</f>
        <v>0</v>
      </c>
      <c r="BP9" s="210"/>
      <c r="BQ9" s="299">
        <f>$L$33</f>
        <v>9</v>
      </c>
      <c r="BR9" s="386"/>
      <c r="BS9" s="386"/>
      <c r="BT9" s="386"/>
      <c r="BU9" s="386"/>
      <c r="BV9" s="386"/>
      <c r="BW9" s="309">
        <f>IF(BR9&gt;BR8,1,0)+IF(BS9&gt;BS8,1,0)+IF(BT9&gt;BT8,1,0)+IF(BU9&gt;BU8,1,0)+IF(BV9&gt;BV8,1,0)</f>
        <v>0</v>
      </c>
      <c r="BX9" s="210"/>
      <c r="BY9" s="299">
        <f>$L$28</f>
        <v>6</v>
      </c>
      <c r="BZ9" s="386"/>
      <c r="CA9" s="386"/>
      <c r="CB9" s="386"/>
      <c r="CC9" s="386"/>
      <c r="CD9" s="386"/>
      <c r="CE9" s="309">
        <f>IF(BZ9&gt;BZ8,1,0)+IF(CA9&gt;CA8,1,0)+IF(CB9&gt;CB8,1,0)+IF(CC9&gt;CC8,1,0)+IF(CD9&gt;CD8,1,0)</f>
        <v>0</v>
      </c>
      <c r="CF9" s="292"/>
      <c r="CG9" s="299">
        <f>$L$31</f>
        <v>8</v>
      </c>
      <c r="CH9" s="386"/>
      <c r="CI9" s="386"/>
      <c r="CJ9" s="386"/>
      <c r="CK9" s="386"/>
      <c r="CL9" s="386"/>
      <c r="CM9" s="309">
        <f>IF(CH9&gt;CH8,1,0)+IF(CI9&gt;CI8,1,0)+IF(CJ9&gt;CJ8,1,0)+IF(CK9&gt;CK8,1,0)+IF(CL9&gt;CL8,1,0)</f>
        <v>0</v>
      </c>
      <c r="CN9" s="199"/>
    </row>
    <row r="10" spans="1:92" s="249" customFormat="1" ht="34.950000000000003" customHeight="1" x14ac:dyDescent="0.5">
      <c r="A10" s="180"/>
      <c r="B10" s="302">
        <f t="shared" si="0"/>
        <v>1.0101100000000001</v>
      </c>
      <c r="C10" s="303">
        <f t="shared" si="1"/>
        <v>2</v>
      </c>
      <c r="D10" s="169">
        <f>$L$22</f>
        <v>2</v>
      </c>
      <c r="E10" s="250">
        <f t="shared" ref="E10:E18" si="8">SUM(AP10-AR10)</f>
        <v>0</v>
      </c>
      <c r="F10" s="250">
        <f t="shared" ref="F10:F18" si="9">SUM(AS10-AU10)</f>
        <v>0</v>
      </c>
      <c r="G10" s="173">
        <f t="shared" si="2"/>
        <v>0</v>
      </c>
      <c r="H10" s="170">
        <f>SMALL($B$9:$B$18,2)</f>
        <v>1.0101100000000001</v>
      </c>
      <c r="I10" s="171">
        <f t="shared" si="3"/>
        <v>2</v>
      </c>
      <c r="J10" s="251">
        <f t="shared" si="4"/>
        <v>2</v>
      </c>
      <c r="K10" s="108">
        <f>$L$22</f>
        <v>2</v>
      </c>
      <c r="L10" s="116" t="str">
        <f>IF($BW$14+$BW$15&gt;0,$BW$15,"")</f>
        <v/>
      </c>
      <c r="M10" s="117" t="s">
        <v>9</v>
      </c>
      <c r="N10" s="118" t="str">
        <f>IF($BW$14+$BW$15&gt;0,$BW$14,"")</f>
        <v/>
      </c>
      <c r="O10" s="257"/>
      <c r="P10" s="258"/>
      <c r="Q10" s="259"/>
      <c r="R10" s="128" t="str">
        <f>IF($CM$14+$CM$15&gt;0,$CM$14,"")</f>
        <v/>
      </c>
      <c r="S10" s="117" t="s">
        <v>9</v>
      </c>
      <c r="T10" s="260" t="str">
        <f>IF($CM$14+$CM$15&gt;0,$CM$15,"")</f>
        <v/>
      </c>
      <c r="U10" s="128" t="str">
        <f>IF($CE$33+$CE$34&gt;0,$CE$33,"")</f>
        <v/>
      </c>
      <c r="V10" s="130" t="s">
        <v>9</v>
      </c>
      <c r="W10" s="260" t="str">
        <f>IF($CE$33+$CE$34&gt;0,$CE$34,"")</f>
        <v/>
      </c>
      <c r="X10" s="128" t="str">
        <f>IF($BO$11+$BO$12&gt;0,$BO$11,"")</f>
        <v/>
      </c>
      <c r="Y10" s="117" t="s">
        <v>9</v>
      </c>
      <c r="Z10" s="260" t="str">
        <f>IF($BO$11+$BO$12&gt;0,$BO$12,"")</f>
        <v/>
      </c>
      <c r="AA10" s="128" t="str">
        <f>IF($CE$8+$CE$9&gt;0,$CE$8,"")</f>
        <v/>
      </c>
      <c r="AB10" s="130" t="s">
        <v>9</v>
      </c>
      <c r="AC10" s="260" t="str">
        <f>IF($CE$8+$CE$9&gt;0,$CE$9,"")</f>
        <v/>
      </c>
      <c r="AD10" s="128" t="str">
        <f>IF($BG$24+$BG$25&gt;0,$BG$24,"")</f>
        <v/>
      </c>
      <c r="AE10" s="117" t="s">
        <v>9</v>
      </c>
      <c r="AF10" s="260" t="str">
        <f>IF($BG$24+$BG$25&gt;0,$BG$25,"")</f>
        <v/>
      </c>
      <c r="AG10" s="128" t="str">
        <f>IF($BW$27+$BW$28&gt;0,$BW$27,"")</f>
        <v/>
      </c>
      <c r="AH10" s="117" t="s">
        <v>9</v>
      </c>
      <c r="AI10" s="260" t="str">
        <f>IF($BW$27+$BW$28&gt;0,$BW$28,"")</f>
        <v/>
      </c>
      <c r="AJ10" s="128" t="str">
        <f>IF($BG$17+$BG$18&gt;0,$BG$17,"")</f>
        <v/>
      </c>
      <c r="AK10" s="117" t="s">
        <v>9</v>
      </c>
      <c r="AL10" s="260" t="str">
        <f>IF($BG$17+$BG$18&gt;0,$BG$18,"")</f>
        <v/>
      </c>
      <c r="AM10" s="128" t="str">
        <f>IF($BO$36+$BO$37&gt;0,$BO$36,"")</f>
        <v/>
      </c>
      <c r="AN10" s="117" t="s">
        <v>9</v>
      </c>
      <c r="AO10" s="130" t="str">
        <f>IF($BO$36+$BO$37&gt;0,$BO$37,"")</f>
        <v/>
      </c>
      <c r="AP10" s="379">
        <f>SUM($BB$17:$BF$17,$BB$24:$BF$24,$BJ$11:$BN$11,$BJ$36:$BN$36,$BR$15:$BV$15,$BR$27:$BV$27,$BZ$8:$CD$8,$BZ$33:$CD$33,$CH$14:$CL$14)</f>
        <v>0</v>
      </c>
      <c r="AQ10" s="361" t="s">
        <v>9</v>
      </c>
      <c r="AR10" s="361">
        <f>SUM($BB$18:$BF$18,$BB$25:$BF$25,$BJ$12:$BN$12,$BJ$37:$BN$37,$BR$14:$BV$14,$BR$28:$BV$28,$BZ$9:$CD$9,$BZ$34:$CD$34,$CH$15:$CL$15)</f>
        <v>0</v>
      </c>
      <c r="AS10" s="363">
        <f t="shared" si="5"/>
        <v>0</v>
      </c>
      <c r="AT10" s="380" t="s">
        <v>9</v>
      </c>
      <c r="AU10" s="364">
        <f t="shared" si="6"/>
        <v>0</v>
      </c>
      <c r="AV10" s="365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381" t="s">
        <v>9</v>
      </c>
      <c r="AX10" s="367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1">
        <f t="shared" si="7"/>
        <v>2</v>
      </c>
      <c r="AZ10" s="198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3"/>
      <c r="CN10" s="199"/>
    </row>
    <row r="11" spans="1:92" s="249" customFormat="1" ht="34.950000000000003" customHeight="1" x14ac:dyDescent="0.4">
      <c r="A11" s="180"/>
      <c r="B11" s="302">
        <f t="shared" si="0"/>
        <v>1.010111</v>
      </c>
      <c r="C11" s="303">
        <f t="shared" si="1"/>
        <v>3</v>
      </c>
      <c r="D11" s="169">
        <f>$L$24</f>
        <v>3</v>
      </c>
      <c r="E11" s="250">
        <f t="shared" si="8"/>
        <v>0</v>
      </c>
      <c r="F11" s="250">
        <f t="shared" si="9"/>
        <v>0</v>
      </c>
      <c r="G11" s="173">
        <f t="shared" si="2"/>
        <v>0</v>
      </c>
      <c r="H11" s="170">
        <f>SMALL($B$9:$B$18,3)</f>
        <v>1.010111</v>
      </c>
      <c r="I11" s="171">
        <f t="shared" si="3"/>
        <v>3</v>
      </c>
      <c r="J11" s="251">
        <f t="shared" si="4"/>
        <v>3</v>
      </c>
      <c r="K11" s="108">
        <f>$L$24</f>
        <v>3</v>
      </c>
      <c r="L11" s="116" t="str">
        <f>IF($BO$33+$BO$34&gt;0,$BO$34,"")</f>
        <v/>
      </c>
      <c r="M11" s="117" t="s">
        <v>9</v>
      </c>
      <c r="N11" s="118" t="str">
        <f>IF($BO$33+$BO$34&gt;0,$BO$33,"")</f>
        <v/>
      </c>
      <c r="O11" s="128" t="str">
        <f>IF($CM$14+$CM$15&gt;0,$CM$15,"")</f>
        <v/>
      </c>
      <c r="P11" s="117" t="s">
        <v>9</v>
      </c>
      <c r="Q11" s="260" t="str">
        <f>IF($CM$14+$CM$15&gt;0,$CM$14,"")</f>
        <v/>
      </c>
      <c r="R11" s="257"/>
      <c r="S11" s="258"/>
      <c r="T11" s="259"/>
      <c r="U11" s="128" t="str">
        <f>IF($BO$8+$BO$9&gt;0,$BO$8,"")</f>
        <v/>
      </c>
      <c r="V11" s="117" t="s">
        <v>9</v>
      </c>
      <c r="W11" s="260" t="str">
        <f>IF($BO$8+$BO$9&gt;0,$BO$9,"")</f>
        <v/>
      </c>
      <c r="X11" s="128" t="str">
        <f>IF($CE$17+$CE$18&gt;0,$CE$17,"")</f>
        <v/>
      </c>
      <c r="Y11" s="117" t="s">
        <v>9</v>
      </c>
      <c r="Z11" s="260" t="str">
        <f>IF($CE$17+$CE$18&gt;0,$CE$18,"")</f>
        <v/>
      </c>
      <c r="AA11" s="128" t="str">
        <f>IF($BG$27+$BG$28&gt;0,$BG$27,"")</f>
        <v/>
      </c>
      <c r="AB11" s="130" t="s">
        <v>9</v>
      </c>
      <c r="AC11" s="260" t="str">
        <f>IF($BG$27+$BG$28&gt;0,$BG$28,"")</f>
        <v/>
      </c>
      <c r="AD11" s="128" t="str">
        <f>IF($BW$36+$BW$37&gt;0,$BW$36,"")</f>
        <v/>
      </c>
      <c r="AE11" s="117" t="s">
        <v>9</v>
      </c>
      <c r="AF11" s="260" t="str">
        <f>IF($BW$36+$BW$37&gt;0,$BW$37,"")</f>
        <v/>
      </c>
      <c r="AG11" s="128" t="str">
        <f>IF($BG$20+$BG$21&gt;0,$BG$20,"")</f>
        <v/>
      </c>
      <c r="AH11" s="117" t="s">
        <v>9</v>
      </c>
      <c r="AI11" s="260" t="str">
        <f>IF($BG$20+$BG$21&gt;0,$BG$21,"")</f>
        <v/>
      </c>
      <c r="AJ11" s="128" t="str">
        <f>IF($BW$8+$BW$9&gt;0,$BW$8,"")</f>
        <v/>
      </c>
      <c r="AK11" s="117" t="s">
        <v>9</v>
      </c>
      <c r="AL11" s="260" t="str">
        <f>IF($BW$8+$BW$9&gt;0,$BW$9,"")</f>
        <v/>
      </c>
      <c r="AM11" s="128" t="str">
        <f>IF($CE$30+$CE$31&gt;0,$CE$30,"")</f>
        <v/>
      </c>
      <c r="AN11" s="117" t="s">
        <v>9</v>
      </c>
      <c r="AO11" s="130" t="str">
        <f>IF($CE$30+$CE$31&gt;0,$CE$31,"")</f>
        <v/>
      </c>
      <c r="AP11" s="379">
        <f>SUM($BB$20:$BF$20,$BB$27:$BF$27,$BJ$8:$BN$8,$BJ$34:$BN$34,$BR$8:$BV$8,$BR$36:$BV$36,$BZ$17:$CD$17,$BZ$30:$CD$30,$CH$15:$CL$15)</f>
        <v>0</v>
      </c>
      <c r="AQ11" s="361" t="s">
        <v>9</v>
      </c>
      <c r="AR11" s="361">
        <f>SUM($BB$21:$BF$21,$BB$28:$BF$28,$BJ$9:$BN$9,$BJ$33:$BN$33,$BR$9:$BV$9,$BR$37:$BV$37,$BZ$18:$CD$18,$BZ$31:$CD$31,$CH$14:$CL$14)</f>
        <v>0</v>
      </c>
      <c r="AS11" s="363">
        <f t="shared" si="5"/>
        <v>0</v>
      </c>
      <c r="AT11" s="380" t="s">
        <v>9</v>
      </c>
      <c r="AU11" s="364">
        <f t="shared" si="6"/>
        <v>0</v>
      </c>
      <c r="AV11" s="365">
        <f t="shared" si="10"/>
        <v>0</v>
      </c>
      <c r="AW11" s="381" t="s">
        <v>9</v>
      </c>
      <c r="AX11" s="367">
        <f t="shared" si="11"/>
        <v>0</v>
      </c>
      <c r="AY11" s="261">
        <f t="shared" si="7"/>
        <v>3</v>
      </c>
      <c r="AZ11" s="278"/>
      <c r="BA11" s="298">
        <f>$L$25</f>
        <v>4</v>
      </c>
      <c r="BB11" s="385"/>
      <c r="BC11" s="385"/>
      <c r="BD11" s="385"/>
      <c r="BE11" s="385"/>
      <c r="BF11" s="385"/>
      <c r="BG11" s="308">
        <f>IF(BB11&gt;BB12,1,0)+IF(BC11&gt;BC12,1,0)+IF(BD11&gt;BD12,1,0)+IF(BE11&gt;BE12,1,0)+IF(BF11&gt;BF12,1,0)</f>
        <v>0</v>
      </c>
      <c r="BH11" s="203"/>
      <c r="BI11" s="298">
        <f>$L$22</f>
        <v>2</v>
      </c>
      <c r="BJ11" s="385"/>
      <c r="BK11" s="385"/>
      <c r="BL11" s="385"/>
      <c r="BM11" s="385"/>
      <c r="BN11" s="385"/>
      <c r="BO11" s="308">
        <f>IF(BJ11&gt;BJ12,1,0)+IF(BK11&gt;BK12,1,0)+IF(BL11&gt;BL12,1,0)+IF(BM11&gt;BM12,1,0)+IF(BN11&gt;BN12,1,0)</f>
        <v>0</v>
      </c>
      <c r="BP11" s="210"/>
      <c r="BQ11" s="298">
        <f>$L$28</f>
        <v>6</v>
      </c>
      <c r="BR11" s="385"/>
      <c r="BS11" s="385"/>
      <c r="BT11" s="385"/>
      <c r="BU11" s="385"/>
      <c r="BV11" s="385"/>
      <c r="BW11" s="308">
        <f>IF(BR11&gt;BR12,1,0)+IF(BS11&gt;BS12,1,0)+IF(BT11&gt;BT12,1,0)+IF(BU11&gt;BU12,1,0)+IF(BV11&gt;BV12,1,0)</f>
        <v>0</v>
      </c>
      <c r="BX11" s="210"/>
      <c r="BY11" s="298">
        <f>$L$21</f>
        <v>1</v>
      </c>
      <c r="BZ11" s="385"/>
      <c r="CA11" s="385"/>
      <c r="CB11" s="385"/>
      <c r="CC11" s="385"/>
      <c r="CD11" s="385"/>
      <c r="CE11" s="308">
        <f>IF(BZ11&gt;BZ12,1,0)+IF(CA11&gt;CA12,1,0)+IF(CB11&gt;CB12,1,0)+IF(CC11&gt;CC12,1,0)+IF(CD11&gt;CD12,1,0)</f>
        <v>0</v>
      </c>
      <c r="CF11" s="292"/>
      <c r="CG11" s="300">
        <f>$L$21</f>
        <v>1</v>
      </c>
      <c r="CH11" s="385"/>
      <c r="CI11" s="385"/>
      <c r="CJ11" s="385"/>
      <c r="CK11" s="385"/>
      <c r="CL11" s="385"/>
      <c r="CM11" s="308">
        <f>IF(CH11&gt;CH12,1,0)+IF(CI11&gt;CI12,1,0)+IF(CJ11&gt;CJ12,1,0)+IF(CK11&gt;CK12,1,0)+IF(CL11&gt;CL12,1,0)</f>
        <v>0</v>
      </c>
      <c r="CN11" s="199"/>
    </row>
    <row r="12" spans="1:92" s="249" customFormat="1" ht="34.950000000000003" customHeight="1" thickBot="1" x14ac:dyDescent="0.45">
      <c r="A12" s="180"/>
      <c r="B12" s="302">
        <f t="shared" si="0"/>
        <v>1.0101119999999999</v>
      </c>
      <c r="C12" s="303">
        <f t="shared" si="1"/>
        <v>4</v>
      </c>
      <c r="D12" s="169">
        <f>$L$25</f>
        <v>4</v>
      </c>
      <c r="E12" s="250">
        <f t="shared" si="8"/>
        <v>0</v>
      </c>
      <c r="F12" s="250">
        <f t="shared" si="9"/>
        <v>0</v>
      </c>
      <c r="G12" s="173">
        <f t="shared" si="2"/>
        <v>0</v>
      </c>
      <c r="H12" s="170">
        <f>SMALL($B$9:$B$18,4)</f>
        <v>1.0101119999999999</v>
      </c>
      <c r="I12" s="171">
        <f t="shared" si="3"/>
        <v>4</v>
      </c>
      <c r="J12" s="251">
        <f t="shared" si="4"/>
        <v>4</v>
      </c>
      <c r="K12" s="108">
        <f>$L$25</f>
        <v>4</v>
      </c>
      <c r="L12" s="116" t="str">
        <f>IF($CM$11+$CM$12&gt;0,$CM$12,"")</f>
        <v/>
      </c>
      <c r="M12" s="117" t="s">
        <v>9</v>
      </c>
      <c r="N12" s="118" t="str">
        <f>IF($CM$11+$CM$12&gt;0,$CM$11,"")</f>
        <v/>
      </c>
      <c r="O12" s="128" t="str">
        <f>IF($CE$33+$CE$34&gt;0,$CE$34,"")</f>
        <v/>
      </c>
      <c r="P12" s="117" t="s">
        <v>9</v>
      </c>
      <c r="Q12" s="260" t="str">
        <f>IF($CE$33+$CE$34&gt;0,$CE$33,"")</f>
        <v/>
      </c>
      <c r="R12" s="128" t="str">
        <f>IF($BO$8+$BO$9&gt;0,$BO$9,"")</f>
        <v/>
      </c>
      <c r="S12" s="117" t="s">
        <v>9</v>
      </c>
      <c r="T12" s="260" t="str">
        <f>IF($BO$8+$BO$9&gt;0,$BO$8,"")</f>
        <v/>
      </c>
      <c r="U12" s="262"/>
      <c r="V12" s="263"/>
      <c r="W12" s="264"/>
      <c r="X12" s="128" t="str">
        <f>IF($BG$30+$BG$31&gt;0,$BG$30,"")</f>
        <v/>
      </c>
      <c r="Y12" s="117" t="s">
        <v>9</v>
      </c>
      <c r="Z12" s="260" t="str">
        <f>IF($BG$30+$BG$31&gt;0,$BG$31,"")</f>
        <v/>
      </c>
      <c r="AA12" s="128" t="str">
        <f>IF($BW$33+$BW$34&gt;0,$BW$33,"")</f>
        <v/>
      </c>
      <c r="AB12" s="117" t="s">
        <v>9</v>
      </c>
      <c r="AC12" s="260" t="str">
        <f>IF($BW$33+$BW$34&gt;0,$BW$34,"")</f>
        <v/>
      </c>
      <c r="AD12" s="128" t="str">
        <f>IF($BG$11+$BG$12&gt;0,$BG$11,"")</f>
        <v/>
      </c>
      <c r="AE12" s="117" t="s">
        <v>9</v>
      </c>
      <c r="AF12" s="260" t="str">
        <f>IF($BG$11+$BG$12&gt;0,$BG$12,"")</f>
        <v/>
      </c>
      <c r="AG12" s="128" t="str">
        <f>IF($BW$20+$BW$21&gt;0,$BW$20,"")</f>
        <v/>
      </c>
      <c r="AH12" s="117" t="s">
        <v>9</v>
      </c>
      <c r="AI12" s="260" t="str">
        <f>IF($BW$20+$BW$21&gt;0,$BW$21,"")</f>
        <v/>
      </c>
      <c r="AJ12" s="128" t="str">
        <f>IF($BO$24+$BO$25&gt;0,$BO$24,"")</f>
        <v/>
      </c>
      <c r="AK12" s="117" t="s">
        <v>9</v>
      </c>
      <c r="AL12" s="260" t="str">
        <f>IF($BO$24+$BO$25&gt;0,$BO$25,"")</f>
        <v/>
      </c>
      <c r="AM12" s="128" t="str">
        <f>IF($CE$20+$CE$21&gt;0,$CE$20,"")</f>
        <v/>
      </c>
      <c r="AN12" s="117" t="s">
        <v>9</v>
      </c>
      <c r="AO12" s="130" t="str">
        <f>IF($CE$20+$CE$21&gt;0,$CE$21,"")</f>
        <v/>
      </c>
      <c r="AP12" s="379">
        <f>SUM($BB$11:$BF$11,$BB$30:$BF$30,$BJ$9:$BN$9,$BJ$24:$BN$24,$BR$20:$BV$20,$BR$33:$BV$33,$BZ$20:$CD$20,$BZ$34:$CD$34,$CH$12:$CL$12)</f>
        <v>0</v>
      </c>
      <c r="AQ12" s="361" t="s">
        <v>9</v>
      </c>
      <c r="AR12" s="361">
        <f>SUM($BB$12:$BF$12,$BB$31:$BF$31,$BJ$8:$BN$8,$BJ$25:$BN$25,$BR$21:$BV$21,$BR$34:$BV$34,$BZ$21:$CD$21,$BZ$33:$CD$33,$CH$11:$CL$11)</f>
        <v>0</v>
      </c>
      <c r="AS12" s="363">
        <f t="shared" si="5"/>
        <v>0</v>
      </c>
      <c r="AT12" s="380" t="s">
        <v>9</v>
      </c>
      <c r="AU12" s="364">
        <f t="shared" si="6"/>
        <v>0</v>
      </c>
      <c r="AV12" s="365">
        <f t="shared" si="10"/>
        <v>0</v>
      </c>
      <c r="AW12" s="381" t="s">
        <v>9</v>
      </c>
      <c r="AX12" s="367">
        <f t="shared" si="11"/>
        <v>0</v>
      </c>
      <c r="AY12" s="261">
        <f t="shared" si="7"/>
        <v>4</v>
      </c>
      <c r="AZ12" s="278"/>
      <c r="BA12" s="299">
        <f>$L$30</f>
        <v>7</v>
      </c>
      <c r="BB12" s="386"/>
      <c r="BC12" s="386"/>
      <c r="BD12" s="386"/>
      <c r="BE12" s="386"/>
      <c r="BF12" s="386"/>
      <c r="BG12" s="309">
        <f>IF(BB12&gt;BB11,1,0)+IF(BC12&gt;BC11,1,0)+IF(BD12&gt;BD11,1,0)+IF(BE12&gt;BE11,1,0)+IF(BF12&gt;BF11,1,0)</f>
        <v>0</v>
      </c>
      <c r="BH12" s="203"/>
      <c r="BI12" s="299">
        <f>$L$27</f>
        <v>5</v>
      </c>
      <c r="BJ12" s="386"/>
      <c r="BK12" s="386"/>
      <c r="BL12" s="386"/>
      <c r="BM12" s="386"/>
      <c r="BN12" s="386"/>
      <c r="BO12" s="309">
        <f>IF(BJ12&gt;BJ11,1,0)+IF(BK12&gt;BK11,1,0)+IF(BL12&gt;BL11,1,0)+IF(BM12&gt;BM11,1,0)+IF(BN12&gt;BN11,1,0)</f>
        <v>0</v>
      </c>
      <c r="BP12" s="210"/>
      <c r="BQ12" s="299">
        <f>$L$34</f>
        <v>10</v>
      </c>
      <c r="BR12" s="386"/>
      <c r="BS12" s="386"/>
      <c r="BT12" s="386"/>
      <c r="BU12" s="386"/>
      <c r="BV12" s="386"/>
      <c r="BW12" s="309">
        <f>IF(BR12&gt;BR11,1,0)+IF(BS12&gt;BS11,1,0)+IF(BT12&gt;BT11,1,0)+IF(BU12&gt;BU11,1,0)+IF(BV12&gt;BV11,1,0)</f>
        <v>0</v>
      </c>
      <c r="BX12" s="210"/>
      <c r="BY12" s="301">
        <f>$L$30</f>
        <v>7</v>
      </c>
      <c r="BZ12" s="386"/>
      <c r="CA12" s="386"/>
      <c r="CB12" s="386"/>
      <c r="CC12" s="386"/>
      <c r="CD12" s="386"/>
      <c r="CE12" s="309">
        <f>IF(BZ12&gt;BZ11,1,0)+IF(CA12&gt;CA11,1,0)+IF(CB12&gt;CB11,1,0)+IF(CC12&gt;CC11,1,0)+IF(CD12&gt;CD11,1,0)</f>
        <v>0</v>
      </c>
      <c r="CF12" s="292"/>
      <c r="CG12" s="299">
        <f>$L$25</f>
        <v>4</v>
      </c>
      <c r="CH12" s="386"/>
      <c r="CI12" s="386"/>
      <c r="CJ12" s="386"/>
      <c r="CK12" s="386"/>
      <c r="CL12" s="386"/>
      <c r="CM12" s="309">
        <f>IF(CH12&gt;CH11,1,0)+IF(CI12&gt;CI11,1,0)+IF(CJ12&gt;CJ11,1,0)+IF(CK12&gt;CK11,1,0)+IF(CL12&gt;CL11,1,0)</f>
        <v>0</v>
      </c>
      <c r="CN12" s="199"/>
    </row>
    <row r="13" spans="1:92" s="249" customFormat="1" ht="34.950000000000003" customHeight="1" x14ac:dyDescent="0.4">
      <c r="A13" s="180"/>
      <c r="B13" s="302">
        <f t="shared" si="0"/>
        <v>1.010113</v>
      </c>
      <c r="C13" s="303">
        <f t="shared" si="1"/>
        <v>5</v>
      </c>
      <c r="D13" s="169">
        <f>$L$27</f>
        <v>5</v>
      </c>
      <c r="E13" s="250">
        <f t="shared" si="8"/>
        <v>0</v>
      </c>
      <c r="F13" s="250">
        <f t="shared" si="9"/>
        <v>0</v>
      </c>
      <c r="G13" s="173">
        <f t="shared" si="2"/>
        <v>0</v>
      </c>
      <c r="H13" s="170">
        <f>SMALL($B$9:$B$18,5)</f>
        <v>1.010113</v>
      </c>
      <c r="I13" s="171">
        <f t="shared" si="3"/>
        <v>5</v>
      </c>
      <c r="J13" s="251">
        <f t="shared" si="4"/>
        <v>5</v>
      </c>
      <c r="K13" s="108">
        <f>$L$27</f>
        <v>5</v>
      </c>
      <c r="L13" s="116" t="str">
        <f>IF($CE$36+$CE$37&gt;0,$CE$37,"")</f>
        <v/>
      </c>
      <c r="M13" s="117" t="s">
        <v>9</v>
      </c>
      <c r="N13" s="118" t="str">
        <f>IF($CE$36+$CE$37&gt;0,$CE$36,"")</f>
        <v/>
      </c>
      <c r="O13" s="128" t="str">
        <f>IF($BO$11+$BO$12&gt;0,$BO$12,"")</f>
        <v/>
      </c>
      <c r="P13" s="117" t="s">
        <v>9</v>
      </c>
      <c r="Q13" s="260" t="str">
        <f>IF($BO$11+$BO$12&gt;0,$BO$11,"")</f>
        <v/>
      </c>
      <c r="R13" s="128" t="str">
        <f>IF($CE$17+$CE$18&gt;0,$CE$18,"")</f>
        <v/>
      </c>
      <c r="S13" s="117" t="s">
        <v>9</v>
      </c>
      <c r="T13" s="260" t="str">
        <f>IF($CE$17+$CE$18&gt;0,$CE$17,"")</f>
        <v/>
      </c>
      <c r="U13" s="128" t="str">
        <f>IF($BG$30+$BG$31&gt;0,$BG$31,"")</f>
        <v/>
      </c>
      <c r="V13" s="117" t="s">
        <v>9</v>
      </c>
      <c r="W13" s="260" t="str">
        <f>IF($BG$30+$BG$31&gt;0,$BG$30,"")</f>
        <v/>
      </c>
      <c r="X13" s="262"/>
      <c r="Y13" s="258"/>
      <c r="Z13" s="264"/>
      <c r="AA13" s="128" t="str">
        <f>IF($BG$14+$BG$15&gt;0,$BG$14,"")</f>
        <v/>
      </c>
      <c r="AB13" s="130" t="s">
        <v>9</v>
      </c>
      <c r="AC13" s="260" t="str">
        <f>IF($BG$14+$BG$15&gt;0,$BG$15,"")</f>
        <v/>
      </c>
      <c r="AD13" s="128" t="str">
        <f>IF($BW$17+$BW$18&gt;0,$BW$17,"")</f>
        <v/>
      </c>
      <c r="AE13" s="117" t="s">
        <v>9</v>
      </c>
      <c r="AF13" s="260" t="str">
        <f>IF($BW$17+$BW$18&gt;0,$BW$18,"")</f>
        <v/>
      </c>
      <c r="AG13" s="128" t="str">
        <f>IF($BO$27+$BO$28&gt;0,$BO$27,"")</f>
        <v/>
      </c>
      <c r="AH13" s="117" t="s">
        <v>9</v>
      </c>
      <c r="AI13" s="260" t="str">
        <f>IF($BO$27+$BO$28&gt;0,$BO$28,"")</f>
        <v/>
      </c>
      <c r="AJ13" s="128" t="str">
        <f>IF($CM$20+$CM$21&gt;0,$CM$20,"")</f>
        <v/>
      </c>
      <c r="AK13" s="117" t="s">
        <v>9</v>
      </c>
      <c r="AL13" s="260" t="str">
        <f>IF($CM$20+$CM$21&gt;0,$CM$21,"")</f>
        <v/>
      </c>
      <c r="AM13" s="128" t="str">
        <f>IF($BW$24+$BW$25&gt;0,$BW$24,"")</f>
        <v/>
      </c>
      <c r="AN13" s="117" t="s">
        <v>9</v>
      </c>
      <c r="AO13" s="130" t="str">
        <f>IF($BW$24+$BW$25&gt;0,$BW$25,"")</f>
        <v/>
      </c>
      <c r="AP13" s="379">
        <f>SUM($BB$14:$BF$14,$BB$31:$BF$31,$BJ$12:$BN$12,$BJ$27:$BN$27,$BR$17:$BV$17,$BR$24:$BV$24,$BZ$18:$CD$18,$BZ$37:$CD$37,$CH$20:$CL$20)</f>
        <v>0</v>
      </c>
      <c r="AQ13" s="361" t="s">
        <v>9</v>
      </c>
      <c r="AR13" s="361">
        <f>SUM($BB$15:$BF$15,$BB$30:$BF$30,$BJ$11:$BN$11,$BJ$28:$BN$28,$BR$18:$BV$18,$BR$25:$BV$25,$BZ$17:$CD$17,$BZ$36:$CD$36,$CH$21:$CL$21)</f>
        <v>0</v>
      </c>
      <c r="AS13" s="363">
        <f t="shared" si="5"/>
        <v>0</v>
      </c>
      <c r="AT13" s="380" t="s">
        <v>9</v>
      </c>
      <c r="AU13" s="364">
        <f t="shared" si="6"/>
        <v>0</v>
      </c>
      <c r="AV13" s="365">
        <f t="shared" si="10"/>
        <v>0</v>
      </c>
      <c r="AW13" s="381" t="s">
        <v>9</v>
      </c>
      <c r="AX13" s="367">
        <f t="shared" si="11"/>
        <v>0</v>
      </c>
      <c r="AY13" s="261">
        <f t="shared" si="7"/>
        <v>5</v>
      </c>
      <c r="AZ13" s="278"/>
      <c r="BA13" s="297"/>
      <c r="BB13" s="297"/>
      <c r="BC13" s="297"/>
      <c r="BD13" s="297"/>
      <c r="BE13" s="297"/>
      <c r="BF13" s="297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3"/>
      <c r="CN13" s="199"/>
    </row>
    <row r="14" spans="1:92" s="249" customFormat="1" ht="34.950000000000003" customHeight="1" x14ac:dyDescent="0.4">
      <c r="A14" s="180"/>
      <c r="B14" s="302">
        <f t="shared" si="0"/>
        <v>1.010114</v>
      </c>
      <c r="C14" s="303">
        <f t="shared" si="1"/>
        <v>6</v>
      </c>
      <c r="D14" s="169">
        <f>$L$28</f>
        <v>6</v>
      </c>
      <c r="E14" s="250">
        <f t="shared" si="8"/>
        <v>0</v>
      </c>
      <c r="F14" s="250">
        <f t="shared" si="9"/>
        <v>0</v>
      </c>
      <c r="G14" s="173">
        <f t="shared" si="2"/>
        <v>0</v>
      </c>
      <c r="H14" s="170">
        <f>SMALL($B$9:$B$18,6)</f>
        <v>1.010114</v>
      </c>
      <c r="I14" s="171">
        <f t="shared" si="3"/>
        <v>6</v>
      </c>
      <c r="J14" s="251">
        <f t="shared" si="4"/>
        <v>6</v>
      </c>
      <c r="K14" s="108">
        <f>$L$28</f>
        <v>6</v>
      </c>
      <c r="L14" s="116" t="str">
        <f>IF($BO$20+$BO$21&gt;0,$BO$21,"")</f>
        <v/>
      </c>
      <c r="M14" s="117" t="s">
        <v>9</v>
      </c>
      <c r="N14" s="118" t="str">
        <f>IF($BO$20+$BO$21&gt;0,$BO$20,"")</f>
        <v/>
      </c>
      <c r="O14" s="128" t="str">
        <f>IF($CE$8+$CE$9&gt;0,$CE$9,"")</f>
        <v/>
      </c>
      <c r="P14" s="117" t="s">
        <v>9</v>
      </c>
      <c r="Q14" s="260" t="str">
        <f>IF($CE$8+$CE$9&gt;0,$CE$8,"")</f>
        <v/>
      </c>
      <c r="R14" s="128" t="str">
        <f>IF($BG$27+$BG$28&gt;0,$BG$28,"")</f>
        <v/>
      </c>
      <c r="S14" s="117" t="s">
        <v>9</v>
      </c>
      <c r="T14" s="260" t="str">
        <f>IF($BG$27+$BG$28&gt;0,$BG$27,"")</f>
        <v/>
      </c>
      <c r="U14" s="128" t="str">
        <f>IF($BW$33+$BW$34&gt;0,$BW$34,"")</f>
        <v/>
      </c>
      <c r="V14" s="117" t="s">
        <v>9</v>
      </c>
      <c r="W14" s="260" t="str">
        <f>IF($BW$33+$BW$34&gt;0,$BW$33,"")</f>
        <v/>
      </c>
      <c r="X14" s="128" t="str">
        <f>IF($BG$14+$BG$15&gt;0,$BG$15,"")</f>
        <v/>
      </c>
      <c r="Y14" s="117" t="s">
        <v>9</v>
      </c>
      <c r="Z14" s="260" t="str">
        <f>IF($BG$14+$BG$15&gt;0,$BG$14,"")</f>
        <v/>
      </c>
      <c r="AA14" s="262"/>
      <c r="AB14" s="263"/>
      <c r="AC14" s="264"/>
      <c r="AD14" s="128" t="str">
        <f>IF($BO$30+$BO$31&gt;0,$BO$30,"")</f>
        <v/>
      </c>
      <c r="AE14" s="117" t="s">
        <v>9</v>
      </c>
      <c r="AF14" s="260" t="str">
        <f>IF($BO$30+$BO$31&gt;0,$BO$31,"")</f>
        <v/>
      </c>
      <c r="AG14" s="128" t="str">
        <f>IF($CM$8+$CM$9&gt;0,$CM$8,"")</f>
        <v/>
      </c>
      <c r="AH14" s="117" t="s">
        <v>9</v>
      </c>
      <c r="AI14" s="260" t="str">
        <f>IF($CM$8+$CM$9&gt;0,$CM$9,"")</f>
        <v/>
      </c>
      <c r="AJ14" s="128" t="str">
        <f>IF($CE$27+$CE$28&gt;0,$CE$27,"")</f>
        <v/>
      </c>
      <c r="AK14" s="117" t="s">
        <v>9</v>
      </c>
      <c r="AL14" s="260" t="str">
        <f>IF($CE$27+$CE$28&gt;0,$CE$28,"")</f>
        <v/>
      </c>
      <c r="AM14" s="128" t="str">
        <f>IF($BW$11+$BW$12&gt;0,$BW$11,"")</f>
        <v/>
      </c>
      <c r="AN14" s="117" t="s">
        <v>9</v>
      </c>
      <c r="AO14" s="130" t="str">
        <f>IF($BW$11+$BW$12&gt;0,$BW$12,"")</f>
        <v/>
      </c>
      <c r="AP14" s="379">
        <f>SUM($BB$15:$BF$15,$BB$28:$BF$28,$BJ$21:$BN$21,$BJ$30:$BN$30,$BR$11:$BV$11,$BR$34:$BV$34,$BZ$9:$CD$9,$BZ$27:$CD$27,$CH$8:$CL$8)</f>
        <v>0</v>
      </c>
      <c r="AQ14" s="361" t="s">
        <v>9</v>
      </c>
      <c r="AR14" s="361">
        <f>SUM($BB$14:$BF$14,$BB$27:$BF$27,$BJ$20:$BN$20,$BJ$31:$BN$31,$BR$12:$BV$12,$BR$33:$BV$33,$BZ$8:$CD$8,$BZ$28:$CD$28,$CH$9:$CL$9)</f>
        <v>0</v>
      </c>
      <c r="AS14" s="363">
        <f t="shared" si="5"/>
        <v>0</v>
      </c>
      <c r="AT14" s="380" t="s">
        <v>9</v>
      </c>
      <c r="AU14" s="364">
        <f t="shared" si="6"/>
        <v>0</v>
      </c>
      <c r="AV14" s="365">
        <f t="shared" si="10"/>
        <v>0</v>
      </c>
      <c r="AW14" s="381" t="s">
        <v>9</v>
      </c>
      <c r="AX14" s="367">
        <f t="shared" si="11"/>
        <v>0</v>
      </c>
      <c r="AY14" s="261">
        <f t="shared" si="7"/>
        <v>6</v>
      </c>
      <c r="AZ14" s="278"/>
      <c r="BA14" s="298">
        <f>$L$27</f>
        <v>5</v>
      </c>
      <c r="BB14" s="385"/>
      <c r="BC14" s="385"/>
      <c r="BD14" s="385"/>
      <c r="BE14" s="385"/>
      <c r="BF14" s="385"/>
      <c r="BG14" s="308">
        <f>IF(BB14&gt;BB15,1,0)+IF(BC14&gt;BC15,1,0)+IF(BD14&gt;BD15,1,0)+IF(BE14&gt;BE15,1,0)+IF(BF14&gt;BF15,1,0)</f>
        <v>0</v>
      </c>
      <c r="BH14" s="203"/>
      <c r="BI14" s="298">
        <f>$L$31</f>
        <v>8</v>
      </c>
      <c r="BJ14" s="385"/>
      <c r="BK14" s="385"/>
      <c r="BL14" s="385"/>
      <c r="BM14" s="385"/>
      <c r="BN14" s="385"/>
      <c r="BO14" s="308">
        <f>IF(BJ14&gt;BJ15,1,0)+IF(BK14&gt;BK15,1,0)+IF(BL14&gt;BL15,1,0)+IF(BM14&gt;BM15,1,0)+IF(BN14&gt;BN15,1,0)</f>
        <v>0</v>
      </c>
      <c r="BP14" s="210"/>
      <c r="BQ14" s="298">
        <f>$L$21</f>
        <v>1</v>
      </c>
      <c r="BR14" s="385"/>
      <c r="BS14" s="385"/>
      <c r="BT14" s="385"/>
      <c r="BU14" s="385"/>
      <c r="BV14" s="385"/>
      <c r="BW14" s="308">
        <f>IF(BR14&gt;BR15,1,0)+IF(BS14&gt;BS15,1,0)+IF(BT14&gt;BT15,1,0)+IF(BU14&gt;BU15,1,0)+IF(BV14&gt;BV15,1,0)</f>
        <v>0</v>
      </c>
      <c r="BX14" s="210"/>
      <c r="BY14" s="300">
        <f>$L$31</f>
        <v>8</v>
      </c>
      <c r="BZ14" s="385"/>
      <c r="CA14" s="385"/>
      <c r="CB14" s="385"/>
      <c r="CC14" s="385"/>
      <c r="CD14" s="385"/>
      <c r="CE14" s="308">
        <f>IF(BZ14&gt;BZ15,1,0)+IF(CA14&gt;CA15,1,0)+IF(CB14&gt;CB15,1,0)+IF(CC14&gt;CC15,1,0)+IF(CD14&gt;CD15,1,0)</f>
        <v>0</v>
      </c>
      <c r="CF14" s="292"/>
      <c r="CG14" s="300">
        <f>$L$22</f>
        <v>2</v>
      </c>
      <c r="CH14" s="385"/>
      <c r="CI14" s="385"/>
      <c r="CJ14" s="385"/>
      <c r="CK14" s="385"/>
      <c r="CL14" s="385"/>
      <c r="CM14" s="308">
        <f>IF(CH14&gt;CH15,1,0)+IF(CI14&gt;CI15,1,0)+IF(CJ14&gt;CJ15,1,0)+IF(CK14&gt;CK15,1,0)+IF(CL14&gt;CL15,1,0)</f>
        <v>0</v>
      </c>
      <c r="CN14" s="199"/>
    </row>
    <row r="15" spans="1:92" s="249" customFormat="1" ht="34.950000000000003" customHeight="1" thickBot="1" x14ac:dyDescent="0.45">
      <c r="A15" s="180"/>
      <c r="B15" s="302">
        <f t="shared" si="0"/>
        <v>1.0101150000000001</v>
      </c>
      <c r="C15" s="303">
        <f t="shared" si="1"/>
        <v>7</v>
      </c>
      <c r="D15" s="169">
        <f>$L$30</f>
        <v>7</v>
      </c>
      <c r="E15" s="250">
        <f t="shared" si="8"/>
        <v>0</v>
      </c>
      <c r="F15" s="250">
        <f t="shared" si="9"/>
        <v>0</v>
      </c>
      <c r="G15" s="173">
        <f t="shared" si="2"/>
        <v>0</v>
      </c>
      <c r="H15" s="170">
        <f>SMALL($B$9:$B$18,7)</f>
        <v>1.0101150000000001</v>
      </c>
      <c r="I15" s="171">
        <f t="shared" si="3"/>
        <v>7</v>
      </c>
      <c r="J15" s="251">
        <f t="shared" si="4"/>
        <v>7</v>
      </c>
      <c r="K15" s="108">
        <f>$L$30</f>
        <v>7</v>
      </c>
      <c r="L15" s="116" t="str">
        <f>IF($CE$11+$CE$12&gt;0,$CE$12,"")</f>
        <v/>
      </c>
      <c r="M15" s="117" t="s">
        <v>9</v>
      </c>
      <c r="N15" s="118" t="str">
        <f>IF($CE$11+$CE$12&gt;0,$CE$11,"")</f>
        <v/>
      </c>
      <c r="O15" s="128" t="str">
        <f>IF($BG$24+$BG$25&gt;0,$BG$25,"")</f>
        <v/>
      </c>
      <c r="P15" s="117" t="s">
        <v>9</v>
      </c>
      <c r="Q15" s="260" t="str">
        <f>IF($BG$24+$BG$25&gt;0,$BG$24,"")</f>
        <v/>
      </c>
      <c r="R15" s="128" t="str">
        <f>IF($BW$36+$BW$37&gt;0,$BW$37,"")</f>
        <v/>
      </c>
      <c r="S15" s="117" t="s">
        <v>9</v>
      </c>
      <c r="T15" s="260" t="str">
        <f>IF($BW$36+$BW$37&gt;0,$BW$36,"")</f>
        <v/>
      </c>
      <c r="U15" s="128" t="str">
        <f>IF($BG$11+$BG$12&gt;0,$BG$12,"")</f>
        <v/>
      </c>
      <c r="V15" s="117" t="s">
        <v>9</v>
      </c>
      <c r="W15" s="260" t="str">
        <f>IF($BG$11+$BG$12&gt;0,$BG$11,"")</f>
        <v/>
      </c>
      <c r="X15" s="128" t="str">
        <f>IF($BW$17+$BW$18&gt;0,$BW$18,"")</f>
        <v/>
      </c>
      <c r="Y15" s="117" t="s">
        <v>9</v>
      </c>
      <c r="Z15" s="260" t="str">
        <f>IF($BW$17+$BW$18&gt;0,$BW$17,"")</f>
        <v/>
      </c>
      <c r="AA15" s="128" t="str">
        <f>IF($BO$30+$BO$31&gt;0,$BO$31,"")</f>
        <v/>
      </c>
      <c r="AB15" s="130" t="s">
        <v>9</v>
      </c>
      <c r="AC15" s="260" t="str">
        <f>IF($BO$30+$BO$31&gt;0,$BO$30,"")</f>
        <v/>
      </c>
      <c r="AD15" s="262"/>
      <c r="AE15" s="258"/>
      <c r="AF15" s="264"/>
      <c r="AG15" s="128" t="str">
        <f>IF($CE$24+$CE$25&gt;0,$CE$24,"")</f>
        <v/>
      </c>
      <c r="AH15" s="117" t="s">
        <v>9</v>
      </c>
      <c r="AI15" s="260" t="str">
        <f>IF($CE$24+$CE$25&gt;0,$CE$25,"")</f>
        <v/>
      </c>
      <c r="AJ15" s="128" t="str">
        <f>IF($BO$17+$BO$18&gt;0,$BO$17,"")</f>
        <v/>
      </c>
      <c r="AK15" s="117" t="s">
        <v>9</v>
      </c>
      <c r="AL15" s="260" t="str">
        <f>IF($BO$17+$BO$18&gt;0,$BO$18,"")</f>
        <v/>
      </c>
      <c r="AM15" s="128" t="str">
        <f>IF($CM$17+$CM$18&gt;0,$CM$17,"")</f>
        <v/>
      </c>
      <c r="AN15" s="117" t="s">
        <v>9</v>
      </c>
      <c r="AO15" s="130" t="str">
        <f>IF($CM$17+$CM$18&gt;0,$CM$18,"")</f>
        <v/>
      </c>
      <c r="AP15" s="379">
        <f>SUM($BB$12:$BF$12,$BB$25:$BF$25,$BJ$17:$BN$17,$BJ$31:$BN$31,$BR$18:$BV$18,$BR$37:$BV$37,$BZ$12:$CD$12,$BZ$24:$CD$24,$CH$17:$CL$17)</f>
        <v>0</v>
      </c>
      <c r="AQ15" s="361" t="s">
        <v>9</v>
      </c>
      <c r="AR15" s="361">
        <f>SUM($BB$11:$BF$11,$BB$24:$BF$24,$BJ$18:$BN$18,$BJ$30:$BN$30,$BR$17:$BV$17,$BR$36:$BV$36,$BZ$11:$CD$11,$BZ$25:$CD$25,$CH$18:$CL$18)</f>
        <v>0</v>
      </c>
      <c r="AS15" s="363">
        <f t="shared" si="5"/>
        <v>0</v>
      </c>
      <c r="AT15" s="380" t="s">
        <v>9</v>
      </c>
      <c r="AU15" s="364">
        <f t="shared" si="6"/>
        <v>0</v>
      </c>
      <c r="AV15" s="365">
        <f t="shared" si="10"/>
        <v>0</v>
      </c>
      <c r="AW15" s="381" t="s">
        <v>9</v>
      </c>
      <c r="AX15" s="367">
        <f t="shared" si="11"/>
        <v>0</v>
      </c>
      <c r="AY15" s="261">
        <f t="shared" si="7"/>
        <v>7</v>
      </c>
      <c r="AZ15" s="278"/>
      <c r="BA15" s="299">
        <f>$L$28</f>
        <v>6</v>
      </c>
      <c r="BB15" s="386"/>
      <c r="BC15" s="386"/>
      <c r="BD15" s="386"/>
      <c r="BE15" s="386"/>
      <c r="BF15" s="386"/>
      <c r="BG15" s="309">
        <f>IF(BB15&gt;BB14,1,0)+IF(BC15&gt;BC14,1,0)+IF(BD15&gt;BD14,1,0)+IF(BE15&gt;BE14,1,0)+IF(BF15&gt;BF14,1,0)</f>
        <v>0</v>
      </c>
      <c r="BH15" s="203"/>
      <c r="BI15" s="299">
        <f>$L$34</f>
        <v>10</v>
      </c>
      <c r="BJ15" s="386"/>
      <c r="BK15" s="386"/>
      <c r="BL15" s="386"/>
      <c r="BM15" s="386"/>
      <c r="BN15" s="386"/>
      <c r="BO15" s="309">
        <f>IF(BJ15&gt;BJ14,1,0)+IF(BK15&gt;BK14,1,0)+IF(BL15&gt;BL14,1,0)+IF(BM15&gt;BM14,1,0)+IF(BN15&gt;BN14,1,0)</f>
        <v>0</v>
      </c>
      <c r="BP15" s="210"/>
      <c r="BQ15" s="301">
        <f>$L$22</f>
        <v>2</v>
      </c>
      <c r="BR15" s="386"/>
      <c r="BS15" s="386"/>
      <c r="BT15" s="386"/>
      <c r="BU15" s="386"/>
      <c r="BV15" s="386"/>
      <c r="BW15" s="309">
        <f>IF(BR15&gt;BR14,1,0)+IF(BS15&gt;BS14,1,0)+IF(BT15&gt;BT14,1,0)+IF(BU15&gt;BU14,1,0)+IF(BV15&gt;BV14,1,0)</f>
        <v>0</v>
      </c>
      <c r="BX15" s="210"/>
      <c r="BY15" s="299">
        <f>$L$33</f>
        <v>9</v>
      </c>
      <c r="BZ15" s="386"/>
      <c r="CA15" s="386"/>
      <c r="CB15" s="386"/>
      <c r="CC15" s="386"/>
      <c r="CD15" s="386"/>
      <c r="CE15" s="309">
        <f>IF(BZ15&gt;BZ14,1,0)+IF(CA15&gt;CA14,1,0)+IF(CB15&gt;CB14,1,0)+IF(CC15&gt;CC14,1,0)+IF(CD15&gt;CD14,1,0)</f>
        <v>0</v>
      </c>
      <c r="CF15" s="292"/>
      <c r="CG15" s="299">
        <f>$L$24</f>
        <v>3</v>
      </c>
      <c r="CH15" s="386"/>
      <c r="CI15" s="386"/>
      <c r="CJ15" s="386"/>
      <c r="CK15" s="386"/>
      <c r="CL15" s="386"/>
      <c r="CM15" s="309">
        <f>IF(CH15&gt;CH14,1,0)+IF(CI15&gt;CI14,1,0)+IF(CJ15&gt;CJ14,1,0)+IF(CK15&gt;CK14,1,0)+IF(CL15&gt;CL14,1,0)</f>
        <v>0</v>
      </c>
      <c r="CN15" s="199"/>
    </row>
    <row r="16" spans="1:92" s="249" customFormat="1" ht="34.950000000000003" customHeight="1" x14ac:dyDescent="0.4">
      <c r="A16" s="180"/>
      <c r="B16" s="302">
        <f t="shared" si="0"/>
        <v>1.010116</v>
      </c>
      <c r="C16" s="303">
        <f t="shared" si="1"/>
        <v>8</v>
      </c>
      <c r="D16" s="172">
        <f>$L$31</f>
        <v>8</v>
      </c>
      <c r="E16" s="250">
        <f t="shared" si="8"/>
        <v>0</v>
      </c>
      <c r="F16" s="250">
        <f t="shared" si="9"/>
        <v>0</v>
      </c>
      <c r="G16" s="173">
        <f t="shared" si="2"/>
        <v>0</v>
      </c>
      <c r="H16" s="170">
        <f>SMALL($B$9:$B$18,8)</f>
        <v>1.010116</v>
      </c>
      <c r="I16" s="171">
        <f t="shared" si="3"/>
        <v>8</v>
      </c>
      <c r="J16" s="251">
        <f t="shared" si="4"/>
        <v>8</v>
      </c>
      <c r="K16" s="108">
        <f>$L$31</f>
        <v>8</v>
      </c>
      <c r="L16" s="116" t="str">
        <f>IF($BG$33+$BG$34&gt;0,$BG$34,"")</f>
        <v/>
      </c>
      <c r="M16" s="117" t="s">
        <v>9</v>
      </c>
      <c r="N16" s="118" t="str">
        <f>IF($BG$33+$BG$34&gt;0,$BG$33,"")</f>
        <v/>
      </c>
      <c r="O16" s="128" t="str">
        <f>IF($BW$27+$BW$28&gt;0,$BW$28,"")</f>
        <v/>
      </c>
      <c r="P16" s="117" t="s">
        <v>9</v>
      </c>
      <c r="Q16" s="260" t="str">
        <f>IF($BW$27+$BW$28&gt;0,$BW$27,"")</f>
        <v/>
      </c>
      <c r="R16" s="128" t="str">
        <f>IF($BG$20+$BG$21&gt;0,$BG$21,"")</f>
        <v/>
      </c>
      <c r="S16" s="117" t="s">
        <v>9</v>
      </c>
      <c r="T16" s="260" t="str">
        <f>IF($BG$20+$BG$21&gt;0,$BG$20,"")</f>
        <v/>
      </c>
      <c r="U16" s="128" t="str">
        <f>IF($BW$20+$BW$21&gt;0,$BW$21,"")</f>
        <v/>
      </c>
      <c r="V16" s="117" t="s">
        <v>9</v>
      </c>
      <c r="W16" s="260" t="str">
        <f>IF($BW$20+$BW$21&gt;0,$BW$20,"")</f>
        <v/>
      </c>
      <c r="X16" s="128" t="str">
        <f>IF($BO$27+$BO$28&gt;0,$BO$28,"")</f>
        <v/>
      </c>
      <c r="Y16" s="130" t="s">
        <v>9</v>
      </c>
      <c r="Z16" s="260" t="str">
        <f>IF($BO$27+$BO$28&gt;0,$BO$27,"")</f>
        <v/>
      </c>
      <c r="AA16" s="128" t="str">
        <f>IF($CM$8+$CM$9&gt;0,$CM$9,"")</f>
        <v/>
      </c>
      <c r="AB16" s="130" t="s">
        <v>9</v>
      </c>
      <c r="AC16" s="260" t="str">
        <f>IF($CM$8+$CM$9&gt;0,$CM$8,"")</f>
        <v/>
      </c>
      <c r="AD16" s="128" t="str">
        <f>IF($CE$24+$CE$25&gt;0,$CE$25,"")</f>
        <v/>
      </c>
      <c r="AE16" s="117" t="s">
        <v>9</v>
      </c>
      <c r="AF16" s="260" t="str">
        <f>IF($CE$24+$CE$25&gt;0,$CE$24,"")</f>
        <v/>
      </c>
      <c r="AG16" s="262"/>
      <c r="AH16" s="258"/>
      <c r="AI16" s="264"/>
      <c r="AJ16" s="128" t="str">
        <f>IF($CE$14+$CE$15&gt;0,$CE$14,"")</f>
        <v/>
      </c>
      <c r="AK16" s="117" t="s">
        <v>9</v>
      </c>
      <c r="AL16" s="260" t="str">
        <f>IF($CE$14+$CE$15&gt;0,$CE$15,"")</f>
        <v/>
      </c>
      <c r="AM16" s="128" t="str">
        <f>IF($BO$14+$BO$15&gt;0,$BO$14,"")</f>
        <v/>
      </c>
      <c r="AN16" s="117" t="s">
        <v>9</v>
      </c>
      <c r="AO16" s="130" t="str">
        <f>IF($BO$14+$BO$15&gt;0,$BO$15,"")</f>
        <v/>
      </c>
      <c r="AP16" s="379">
        <f>SUM($BB$21:$BF$21,$BB$34:$BF$34,$BJ$14:$BN$14,$BJ$28:$BN$28,$BR$21:$BV$21,$BR$28:$BV$28,$BZ$14:$CD$14,$BZ$25:$CD$25,$CH$9:$CL$9)</f>
        <v>0</v>
      </c>
      <c r="AQ16" s="361" t="s">
        <v>9</v>
      </c>
      <c r="AR16" s="361">
        <f>SUM($BB$20:$BF$20,$BB$33:$BF$33,$BJ$15:$BN$15,$BJ$27:$BN$27,$BR$20:$BV$20,$BR$27:$BV$27,$BZ$15:$CD$15,$BZ$24:$CD$24,$CH$8:$CL$8)</f>
        <v>0</v>
      </c>
      <c r="AS16" s="363">
        <f t="shared" si="5"/>
        <v>0</v>
      </c>
      <c r="AT16" s="380" t="s">
        <v>9</v>
      </c>
      <c r="AU16" s="364">
        <f t="shared" si="6"/>
        <v>0</v>
      </c>
      <c r="AV16" s="365">
        <f t="shared" si="10"/>
        <v>0</v>
      </c>
      <c r="AW16" s="381" t="s">
        <v>9</v>
      </c>
      <c r="AX16" s="367">
        <f t="shared" si="11"/>
        <v>0</v>
      </c>
      <c r="AY16" s="261">
        <f t="shared" si="7"/>
        <v>8</v>
      </c>
      <c r="AZ16" s="275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199"/>
    </row>
    <row r="17" spans="1:92" s="249" customFormat="1" ht="34.950000000000003" customHeight="1" x14ac:dyDescent="0.4">
      <c r="A17" s="180"/>
      <c r="B17" s="302">
        <f t="shared" si="0"/>
        <v>1.0101169999999999</v>
      </c>
      <c r="C17" s="303">
        <f t="shared" si="1"/>
        <v>9</v>
      </c>
      <c r="D17" s="172">
        <f>$L$33</f>
        <v>9</v>
      </c>
      <c r="E17" s="250">
        <f t="shared" si="8"/>
        <v>0</v>
      </c>
      <c r="F17" s="250">
        <f t="shared" si="9"/>
        <v>0</v>
      </c>
      <c r="G17" s="173">
        <f t="shared" si="2"/>
        <v>0</v>
      </c>
      <c r="H17" s="170">
        <f>SMALL($B$9:$B$18,9)</f>
        <v>1.0101169999999999</v>
      </c>
      <c r="I17" s="171">
        <f t="shared" si="3"/>
        <v>9</v>
      </c>
      <c r="J17" s="251">
        <f t="shared" si="4"/>
        <v>9</v>
      </c>
      <c r="K17" s="108">
        <f>$L$33</f>
        <v>9</v>
      </c>
      <c r="L17" s="116" t="str">
        <f>IF($BW$30+$BW$31&gt;0,$BW$31,"")</f>
        <v/>
      </c>
      <c r="M17" s="117" t="s">
        <v>9</v>
      </c>
      <c r="N17" s="118" t="str">
        <f>IF($BW$30+$BW$31&gt;0,$BW$30,"")</f>
        <v/>
      </c>
      <c r="O17" s="128" t="str">
        <f>IF($BG$17+$BG$18&gt;0,$BG$18,"")</f>
        <v/>
      </c>
      <c r="P17" s="117" t="s">
        <v>9</v>
      </c>
      <c r="Q17" s="260" t="str">
        <f>IF($BG$17+$BG$18&gt;0,$BG$17,"")</f>
        <v/>
      </c>
      <c r="R17" s="128" t="str">
        <f>IF($BW$8+$BW$9&gt;0,$BW$9,"")</f>
        <v/>
      </c>
      <c r="S17" s="117" t="s">
        <v>9</v>
      </c>
      <c r="T17" s="260" t="str">
        <f>IF($BW$8+$BW$9&gt;0,$BW$8,"")</f>
        <v/>
      </c>
      <c r="U17" s="128" t="str">
        <f>IF($BO$24+$BO$25&gt;0,$BO$25,"")</f>
        <v/>
      </c>
      <c r="V17" s="117" t="s">
        <v>9</v>
      </c>
      <c r="W17" s="260" t="str">
        <f>IF($BO$24+$BO$25&gt;0,$BO$24,"")</f>
        <v/>
      </c>
      <c r="X17" s="128" t="str">
        <f>IF($CM$20+$CM$21&gt;0,$CM$21,"")</f>
        <v/>
      </c>
      <c r="Y17" s="117" t="s">
        <v>9</v>
      </c>
      <c r="Z17" s="260" t="str">
        <f>IF($CM$20+$CM$21&gt;0,$CM$20,"")</f>
        <v/>
      </c>
      <c r="AA17" s="128" t="str">
        <f>IF($CE$27+$CE$28&gt;0,$CE$28,"")</f>
        <v/>
      </c>
      <c r="AB17" s="117" t="s">
        <v>9</v>
      </c>
      <c r="AC17" s="260" t="str">
        <f>IF($CE$27+$CE$28&gt;0,$CE$27,"")</f>
        <v/>
      </c>
      <c r="AD17" s="128" t="str">
        <f>IF($BO$17+$BO$18&gt;0,$BO$18,"")</f>
        <v/>
      </c>
      <c r="AE17" s="117" t="s">
        <v>9</v>
      </c>
      <c r="AF17" s="260" t="str">
        <f>IF($BO$17+$BO$18&gt;0,$BO$17,"")</f>
        <v/>
      </c>
      <c r="AG17" s="128" t="str">
        <f>IF($CE$14+$CE$15&gt;0,$CE$15,"")</f>
        <v/>
      </c>
      <c r="AH17" s="117" t="s">
        <v>9</v>
      </c>
      <c r="AI17" s="260" t="str">
        <f>IF($CE$14+$CE$15&gt;0,$CE$14,"")</f>
        <v/>
      </c>
      <c r="AJ17" s="262"/>
      <c r="AK17" s="258"/>
      <c r="AL17" s="264"/>
      <c r="AM17" s="128" t="str">
        <f>IF($BG$36+$BG$37&gt;0,$BG$36,"")</f>
        <v/>
      </c>
      <c r="AN17" s="117" t="s">
        <v>9</v>
      </c>
      <c r="AO17" s="130" t="str">
        <f>IF($BG$36+$BG$37&gt;0,$BG$37,"")</f>
        <v/>
      </c>
      <c r="AP17" s="379">
        <f>SUM($BB$18:$BF$18,$BB$36:$BF$36,$BJ$18:$BN$18,$BJ$25:$BN$25,$BR$9:$BV$9,$BR$31:$BV$31,$BZ$15:$CD$15,$BZ$28:$CD$28,$CH$21:$CL$21)</f>
        <v>0</v>
      </c>
      <c r="AQ17" s="361" t="s">
        <v>9</v>
      </c>
      <c r="AR17" s="361">
        <f>SUM($BB$17:$BF$17,$BB$37:$BF$37,$BJ$17:$BN$17,$BJ$24:$BN$24,$BR$8:$BV$8,$BR$30:$BV$30,$BZ$14:$CD$14,$BZ$27:$CD$27,$CH$20:$CL$20)</f>
        <v>0</v>
      </c>
      <c r="AS17" s="363">
        <f t="shared" si="5"/>
        <v>0</v>
      </c>
      <c r="AT17" s="380" t="s">
        <v>9</v>
      </c>
      <c r="AU17" s="364">
        <f t="shared" si="6"/>
        <v>0</v>
      </c>
      <c r="AV17" s="365">
        <f t="shared" si="10"/>
        <v>0</v>
      </c>
      <c r="AW17" s="381" t="s">
        <v>9</v>
      </c>
      <c r="AX17" s="367">
        <f t="shared" si="11"/>
        <v>0</v>
      </c>
      <c r="AY17" s="261">
        <f t="shared" si="7"/>
        <v>9</v>
      </c>
      <c r="AZ17" s="275"/>
      <c r="BA17" s="300">
        <f>$L$22</f>
        <v>2</v>
      </c>
      <c r="BB17" s="385"/>
      <c r="BC17" s="385"/>
      <c r="BD17" s="385"/>
      <c r="BE17" s="385"/>
      <c r="BF17" s="385"/>
      <c r="BG17" s="308">
        <f>IF(BB17&gt;BB18,1,0)+IF(BC17&gt;BC18,1,0)+IF(BD17&gt;BD18,1,0)+IF(BE17&gt;BE18,1,0)+IF(BF17&gt;BF18,1,0)</f>
        <v>0</v>
      </c>
      <c r="BH17" s="203"/>
      <c r="BI17" s="300">
        <f>$L$30</f>
        <v>7</v>
      </c>
      <c r="BJ17" s="385"/>
      <c r="BK17" s="385"/>
      <c r="BL17" s="385"/>
      <c r="BM17" s="385"/>
      <c r="BN17" s="385"/>
      <c r="BO17" s="308">
        <f>IF(BJ17&gt;BJ18,1,0)+IF(BK17&gt;BK18,1,0)+IF(BL17&gt;BL18,1,0)+IF(BM17&gt;BM18,1,0)+IF(BN17&gt;BN18,1,0)</f>
        <v>0</v>
      </c>
      <c r="BP17" s="203"/>
      <c r="BQ17" s="300">
        <f>$L$27</f>
        <v>5</v>
      </c>
      <c r="BR17" s="385"/>
      <c r="BS17" s="385"/>
      <c r="BT17" s="385"/>
      <c r="BU17" s="385"/>
      <c r="BV17" s="385"/>
      <c r="BW17" s="308">
        <f>IF(BR17&gt;BR18,1,0)+IF(BS17&gt;BS18,1,0)+IF(BT17&gt;BT18,1,0)+IF(BU17&gt;BU18,1,0)+IF(BV17&gt;BV18,1,0)</f>
        <v>0</v>
      </c>
      <c r="BX17" s="203"/>
      <c r="BY17" s="300">
        <f>$L$24</f>
        <v>3</v>
      </c>
      <c r="BZ17" s="385"/>
      <c r="CA17" s="385"/>
      <c r="CB17" s="385"/>
      <c r="CC17" s="385"/>
      <c r="CD17" s="385"/>
      <c r="CE17" s="308">
        <f>IF(BZ17&gt;BZ18,1,0)+IF(CA17&gt;CA18,1,0)+IF(CB17&gt;CB18,1,0)+IF(CC17&gt;CC18,1,0)+IF(CD17&gt;CD18,1,0)</f>
        <v>0</v>
      </c>
      <c r="CF17" s="203"/>
      <c r="CG17" s="300">
        <f>$L$30</f>
        <v>7</v>
      </c>
      <c r="CH17" s="385"/>
      <c r="CI17" s="385"/>
      <c r="CJ17" s="385"/>
      <c r="CK17" s="385"/>
      <c r="CL17" s="385"/>
      <c r="CM17" s="308">
        <f>IF(CH17&gt;CH18,1,0)+IF(CI17&gt;CI18,1,0)+IF(CJ17&gt;CJ18,1,0)+IF(CK17&gt;CK18,1,0)+IF(CL17&gt;CL18,1,0)</f>
        <v>0</v>
      </c>
      <c r="CN17" s="199"/>
    </row>
    <row r="18" spans="1:92" s="249" customFormat="1" ht="34.950000000000003" customHeight="1" thickBot="1" x14ac:dyDescent="0.45">
      <c r="A18" s="180"/>
      <c r="B18" s="304">
        <f t="shared" si="0"/>
        <v>1.0101180000000001</v>
      </c>
      <c r="C18" s="305">
        <f t="shared" si="1"/>
        <v>10</v>
      </c>
      <c r="D18" s="172">
        <f>$L$34</f>
        <v>10</v>
      </c>
      <c r="E18" s="250">
        <f t="shared" si="8"/>
        <v>0</v>
      </c>
      <c r="F18" s="250">
        <f t="shared" si="9"/>
        <v>0</v>
      </c>
      <c r="G18" s="173">
        <f t="shared" si="2"/>
        <v>0</v>
      </c>
      <c r="H18" s="174">
        <f>SMALL($B$9:$B$18,10)</f>
        <v>1.0101180000000001</v>
      </c>
      <c r="I18" s="171">
        <f t="shared" si="3"/>
        <v>10</v>
      </c>
      <c r="J18" s="265">
        <f t="shared" si="4"/>
        <v>10</v>
      </c>
      <c r="K18" s="108">
        <f>$L$34</f>
        <v>10</v>
      </c>
      <c r="L18" s="119" t="str">
        <f>IF($BG$8+$BG$9&gt;0,$BG$9,"")</f>
        <v/>
      </c>
      <c r="M18" s="120" t="s">
        <v>9</v>
      </c>
      <c r="N18" s="121" t="str">
        <f>IF($BG$8+$BG$9&gt;0,$BG$8,"")</f>
        <v/>
      </c>
      <c r="O18" s="129" t="str">
        <f>IF($BO$36+$BO$37&gt;0,$BO$37,"")</f>
        <v/>
      </c>
      <c r="P18" s="120" t="s">
        <v>9</v>
      </c>
      <c r="Q18" s="266" t="str">
        <f>IF($BO$36+$BO$37&gt;0,$BO$36,"")</f>
        <v/>
      </c>
      <c r="R18" s="129" t="str">
        <f>IF($CE$30+$CE$31&gt;0,$CE$31,"")</f>
        <v/>
      </c>
      <c r="S18" s="120" t="s">
        <v>9</v>
      </c>
      <c r="T18" s="266" t="str">
        <f>IF($CE$30+$CE$31&gt;0,$CE$30,"")</f>
        <v/>
      </c>
      <c r="U18" s="129" t="str">
        <f>IF($CE$20+$CE$21&gt;0,$CE$21,"")</f>
        <v/>
      </c>
      <c r="V18" s="120" t="s">
        <v>9</v>
      </c>
      <c r="W18" s="266" t="str">
        <f>IF($CE$20+$CE$21&gt;0,$CE$20,"")</f>
        <v/>
      </c>
      <c r="X18" s="129" t="str">
        <f>IF($BW$24+$BW$25&gt;0,$BW$25,"")</f>
        <v/>
      </c>
      <c r="Y18" s="120" t="s">
        <v>9</v>
      </c>
      <c r="Z18" s="266" t="str">
        <f>IF($BW$24+$BW$25&gt;0,$BW$24,"")</f>
        <v/>
      </c>
      <c r="AA18" s="129" t="str">
        <f>IF($BW$11+$BW$12&gt;0,$BW$12,"")</f>
        <v/>
      </c>
      <c r="AB18" s="120" t="s">
        <v>9</v>
      </c>
      <c r="AC18" s="266" t="str">
        <f>IF($BW$11+$BW$12&gt;0,$BW$11,"")</f>
        <v/>
      </c>
      <c r="AD18" s="129" t="str">
        <f>IF($CM$17+$CM$18&gt;0,$CM$18,"")</f>
        <v/>
      </c>
      <c r="AE18" s="120" t="s">
        <v>9</v>
      </c>
      <c r="AF18" s="266" t="str">
        <f>IF($CM$17+$CM$18&gt;0,$CM$17,"")</f>
        <v/>
      </c>
      <c r="AG18" s="129" t="str">
        <f>IF($BO$14+$BO$15&gt;0,$BO$15,"")</f>
        <v/>
      </c>
      <c r="AH18" s="120" t="s">
        <v>9</v>
      </c>
      <c r="AI18" s="266" t="str">
        <f>IF($BO$14+$BO$15&gt;0,$BO$14,"")</f>
        <v/>
      </c>
      <c r="AJ18" s="129" t="str">
        <f>IF($BG$36+$BG$37&gt;0,$BG$37,"")</f>
        <v/>
      </c>
      <c r="AK18" s="120" t="s">
        <v>9</v>
      </c>
      <c r="AL18" s="266" t="str">
        <f>IF($BG$36+$BG$37&gt;0,$BG$36,"")</f>
        <v/>
      </c>
      <c r="AM18" s="267"/>
      <c r="AN18" s="268"/>
      <c r="AO18" s="269"/>
      <c r="AP18" s="382">
        <f>SUM($BB$9:$BF$9,$BB$37:$BF$37,$BJ$15:$BN$15,$BJ$37:$BN$37,$BR$12:$BV$12,$BR$25:$BV$25,$BZ$21:$CD$21,$BZ$31:$CD$31,$CH$18:$CL$18)</f>
        <v>0</v>
      </c>
      <c r="AQ18" s="369" t="s">
        <v>9</v>
      </c>
      <c r="AR18" s="369">
        <f>SUM($BB$8:$BF$8,$BB$36:$BF$36,$BJ$14:$BN$14,$BJ$36:$BN$36,$BR$11:$BV$11,$BR$24:$BV$24,$BZ$20:$CD$20,$BZ$30:$CD$30,$CH$17:$CL$17)</f>
        <v>0</v>
      </c>
      <c r="AS18" s="371">
        <f t="shared" si="5"/>
        <v>0</v>
      </c>
      <c r="AT18" s="383" t="s">
        <v>9</v>
      </c>
      <c r="AU18" s="372">
        <f t="shared" si="6"/>
        <v>0</v>
      </c>
      <c r="AV18" s="373">
        <f t="shared" si="10"/>
        <v>0</v>
      </c>
      <c r="AW18" s="384" t="s">
        <v>9</v>
      </c>
      <c r="AX18" s="375">
        <f t="shared" si="11"/>
        <v>0</v>
      </c>
      <c r="AY18" s="270">
        <f t="shared" si="7"/>
        <v>10</v>
      </c>
      <c r="AZ18" s="275"/>
      <c r="BA18" s="299">
        <f>$L$33</f>
        <v>9</v>
      </c>
      <c r="BB18" s="386"/>
      <c r="BC18" s="386"/>
      <c r="BD18" s="386"/>
      <c r="BE18" s="386"/>
      <c r="BF18" s="386"/>
      <c r="BG18" s="309">
        <f>IF(BB18&gt;BB17,1,0)+IF(BC18&gt;BC17,1,0)+IF(BD18&gt;BD17,1,0)+IF(BE18&gt;BE17,1,0)+IF(BF18&gt;BF17,1,0)</f>
        <v>0</v>
      </c>
      <c r="BH18" s="203"/>
      <c r="BI18" s="299">
        <f>$L$33</f>
        <v>9</v>
      </c>
      <c r="BJ18" s="386"/>
      <c r="BK18" s="386"/>
      <c r="BL18" s="386"/>
      <c r="BM18" s="386"/>
      <c r="BN18" s="386"/>
      <c r="BO18" s="309">
        <f>IF(BJ18&gt;BJ17,1,0)+IF(BK18&gt;BK17,1,0)+IF(BL18&gt;BL17,1,0)+IF(BM18&gt;BM17,1,0)+IF(BN18&gt;BN17,1,0)</f>
        <v>0</v>
      </c>
      <c r="BP18" s="203"/>
      <c r="BQ18" s="299">
        <f>$L$30</f>
        <v>7</v>
      </c>
      <c r="BR18" s="386"/>
      <c r="BS18" s="386"/>
      <c r="BT18" s="386"/>
      <c r="BU18" s="386"/>
      <c r="BV18" s="386"/>
      <c r="BW18" s="309">
        <f>IF(BR18&gt;BR17,1,0)+IF(BS18&gt;BS17,1,0)+IF(BT18&gt;BT17,1,0)+IF(BU18&gt;BU17,1,0)+IF(BV18&gt;BV17,1,0)</f>
        <v>0</v>
      </c>
      <c r="BX18" s="203"/>
      <c r="BY18" s="299">
        <f>$L$27</f>
        <v>5</v>
      </c>
      <c r="BZ18" s="386"/>
      <c r="CA18" s="386"/>
      <c r="CB18" s="386"/>
      <c r="CC18" s="386"/>
      <c r="CD18" s="386"/>
      <c r="CE18" s="309">
        <f>IF(BZ18&gt;BZ17,1,0)+IF(CA18&gt;CA17,1,0)+IF(CB18&gt;CB17,1,0)+IF(CC18&gt;CC17,1,0)+IF(CD18&gt;CD17,1,0)</f>
        <v>0</v>
      </c>
      <c r="CF18" s="203"/>
      <c r="CG18" s="299">
        <f>$L$34</f>
        <v>10</v>
      </c>
      <c r="CH18" s="386"/>
      <c r="CI18" s="386"/>
      <c r="CJ18" s="386"/>
      <c r="CK18" s="386"/>
      <c r="CL18" s="386"/>
      <c r="CM18" s="309">
        <f>IF(CH18&gt;CH17,1,0)+IF(CI18&gt;CI17,1,0)+IF(CJ18&gt;CJ17,1,0)+IF(CK18&gt;CK17,1,0)+IF(CL18&gt;CL17,1,0)</f>
        <v>0</v>
      </c>
      <c r="CN18" s="199"/>
    </row>
    <row r="19" spans="1:92" s="249" customFormat="1" ht="34.950000000000003" customHeight="1" x14ac:dyDescent="0.4">
      <c r="A19" s="180"/>
      <c r="B19" s="198"/>
      <c r="C19" s="198"/>
      <c r="D19" s="198"/>
      <c r="E19" s="198"/>
      <c r="F19" s="198"/>
      <c r="G19" s="198"/>
      <c r="H19" s="198"/>
      <c r="I19" s="198"/>
      <c r="J19" s="198"/>
      <c r="K19" s="273"/>
      <c r="L19" s="280"/>
      <c r="M19" s="280"/>
      <c r="N19" s="276"/>
      <c r="O19" s="2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279"/>
      <c r="AW19" s="279"/>
      <c r="AX19" s="279"/>
      <c r="AY19" s="279"/>
      <c r="AZ19" s="278"/>
      <c r="BA19" s="290"/>
      <c r="BB19" s="290"/>
      <c r="BC19" s="290"/>
      <c r="BD19" s="290"/>
      <c r="BE19" s="290"/>
      <c r="BF19" s="290"/>
      <c r="BG19" s="290"/>
      <c r="BH19" s="203"/>
      <c r="BI19" s="203"/>
      <c r="BJ19" s="203"/>
      <c r="BK19" s="203"/>
      <c r="BL19" s="203"/>
      <c r="BM19" s="203"/>
      <c r="BN19" s="203"/>
      <c r="BO19" s="290"/>
      <c r="BP19" s="203"/>
      <c r="BQ19" s="290"/>
      <c r="BR19" s="290"/>
      <c r="BS19" s="290"/>
      <c r="BT19" s="290"/>
      <c r="BU19" s="290"/>
      <c r="BV19" s="290"/>
      <c r="BW19" s="290"/>
      <c r="BX19" s="203"/>
      <c r="BY19" s="290"/>
      <c r="BZ19" s="290"/>
      <c r="CA19" s="290"/>
      <c r="CB19" s="290"/>
      <c r="CC19" s="290"/>
      <c r="CD19" s="290"/>
      <c r="CE19" s="290"/>
      <c r="CF19" s="203"/>
      <c r="CG19" s="290"/>
      <c r="CH19" s="290"/>
      <c r="CI19" s="290"/>
      <c r="CJ19" s="290"/>
      <c r="CK19" s="290"/>
      <c r="CL19" s="290"/>
      <c r="CM19" s="290"/>
      <c r="CN19" s="199"/>
    </row>
    <row r="20" spans="1:92" s="249" customFormat="1" ht="34.950000000000003" customHeight="1" thickBot="1" x14ac:dyDescent="0.65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192"/>
      <c r="L20" s="483" t="s">
        <v>57</v>
      </c>
      <c r="M20" s="483"/>
      <c r="N20" s="483"/>
      <c r="O20" s="483"/>
      <c r="P20" s="483"/>
      <c r="Q20" s="483"/>
      <c r="R20" s="483"/>
      <c r="S20" s="483"/>
      <c r="T20" s="483"/>
      <c r="U20" s="198"/>
      <c r="V20" s="198"/>
      <c r="W20" s="198"/>
      <c r="X20" s="198"/>
      <c r="Y20" s="198"/>
      <c r="Z20" s="198"/>
      <c r="AA20" s="198"/>
      <c r="AB20" s="198"/>
      <c r="AC20" s="198"/>
      <c r="AD20" s="483" t="s">
        <v>10</v>
      </c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241"/>
      <c r="AQ20" s="241"/>
      <c r="AR20" s="241"/>
      <c r="AS20" s="241"/>
      <c r="AT20" s="241"/>
      <c r="AU20" s="241"/>
      <c r="AV20" s="281"/>
      <c r="AW20" s="281"/>
      <c r="AX20" s="281"/>
      <c r="AY20" s="282"/>
      <c r="AZ20" s="279"/>
      <c r="BA20" s="300">
        <f>$L$24</f>
        <v>3</v>
      </c>
      <c r="BB20" s="385"/>
      <c r="BC20" s="385"/>
      <c r="BD20" s="385"/>
      <c r="BE20" s="385"/>
      <c r="BF20" s="385"/>
      <c r="BG20" s="308">
        <f>IF(BB20&gt;BB21,1,0)+IF(BC20&gt;BC21,1,0)+IF(BD20&gt;BD21,1,0)+IF(BE20&gt;BE21,1,0)+IF(BF20&gt;BF21,1,0)</f>
        <v>0</v>
      </c>
      <c r="BH20" s="205"/>
      <c r="BI20" s="298">
        <f>$L$21</f>
        <v>1</v>
      </c>
      <c r="BJ20" s="385"/>
      <c r="BK20" s="385"/>
      <c r="BL20" s="385"/>
      <c r="BM20" s="385"/>
      <c r="BN20" s="385"/>
      <c r="BO20" s="308">
        <f>IF(BJ20&gt;BJ21,1,0)+IF(BK20&gt;BK21,1,0)+IF(BL20&gt;BL21,1,0)+IF(BM20&gt;BM21,1,0)+IF(BN20&gt;BN21,1,0)</f>
        <v>0</v>
      </c>
      <c r="BP20" s="205"/>
      <c r="BQ20" s="298">
        <f>$L$25</f>
        <v>4</v>
      </c>
      <c r="BR20" s="385"/>
      <c r="BS20" s="385"/>
      <c r="BT20" s="385"/>
      <c r="BU20" s="385"/>
      <c r="BV20" s="385"/>
      <c r="BW20" s="308">
        <f>IF(BR20&gt;BR21,1,0)+IF(BS20&gt;BS21,1,0)+IF(BT20&gt;BT21,1,0)+IF(BU20&gt;BU21,1,0)+IF(BV20&gt;BV21,1,0)</f>
        <v>0</v>
      </c>
      <c r="BX20" s="210"/>
      <c r="BY20" s="298">
        <f>$L$25</f>
        <v>4</v>
      </c>
      <c r="BZ20" s="385"/>
      <c r="CA20" s="385"/>
      <c r="CB20" s="385"/>
      <c r="CC20" s="385"/>
      <c r="CD20" s="385"/>
      <c r="CE20" s="308">
        <f>IF(BZ20&gt;BZ21,1,0)+IF(CA20&gt;CA21,1,0)+IF(CB20&gt;CB21,1,0)+IF(CC20&gt;CC21,1,0)+IF(CD20&gt;CD21,1,0)</f>
        <v>0</v>
      </c>
      <c r="CF20" s="292"/>
      <c r="CG20" s="300">
        <f>$L$27</f>
        <v>5</v>
      </c>
      <c r="CH20" s="385"/>
      <c r="CI20" s="385"/>
      <c r="CJ20" s="385"/>
      <c r="CK20" s="385"/>
      <c r="CL20" s="385"/>
      <c r="CM20" s="308">
        <f>IF(CH20&gt;CH21,1,0)+IF(CI20&gt;CI21,1,0)+IF(CJ20&gt;CJ21,1,0)+IF(CK20&gt;CK21,1,0)+IF(CL20&gt;CL21,1,0)</f>
        <v>0</v>
      </c>
      <c r="CN20" s="199"/>
    </row>
    <row r="21" spans="1:92" s="249" customFormat="1" ht="34.950000000000003" customHeight="1" thickBot="1" x14ac:dyDescent="0.45">
      <c r="A21" s="180"/>
      <c r="B21" s="198"/>
      <c r="C21" s="198"/>
      <c r="D21" s="198"/>
      <c r="E21" s="198"/>
      <c r="F21" s="198"/>
      <c r="G21" s="198"/>
      <c r="H21" s="198"/>
      <c r="I21" s="198"/>
      <c r="J21" s="198"/>
      <c r="K21" s="283" t="s">
        <v>11</v>
      </c>
      <c r="L21" s="479">
        <v>1</v>
      </c>
      <c r="M21" s="479"/>
      <c r="N21" s="479"/>
      <c r="O21" s="479"/>
      <c r="P21" s="479"/>
      <c r="Q21" s="479"/>
      <c r="R21" s="479"/>
      <c r="S21" s="479"/>
      <c r="T21" s="479"/>
      <c r="U21" s="198"/>
      <c r="V21" s="198"/>
      <c r="W21" s="198"/>
      <c r="X21" s="198"/>
      <c r="Y21" s="198"/>
      <c r="Z21" s="198"/>
      <c r="AA21" s="484" t="s">
        <v>62</v>
      </c>
      <c r="AB21" s="484"/>
      <c r="AC21" s="483"/>
      <c r="AD21" s="480">
        <f>$J$9</f>
        <v>1</v>
      </c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78"/>
      <c r="BA21" s="299">
        <f>$L$31</f>
        <v>8</v>
      </c>
      <c r="BB21" s="386"/>
      <c r="BC21" s="386"/>
      <c r="BD21" s="386"/>
      <c r="BE21" s="386"/>
      <c r="BF21" s="386"/>
      <c r="BG21" s="309">
        <f>IF(BB21&gt;BB20,1,0)+IF(BC21&gt;BC20,1,0)+IF(BD21&gt;BD20,1,0)+IF(BE21&gt;BE20,1,0)+IF(BF21&gt;BF20,1,0)</f>
        <v>0</v>
      </c>
      <c r="BH21" s="203"/>
      <c r="BI21" s="299">
        <f>$L$28</f>
        <v>6</v>
      </c>
      <c r="BJ21" s="386"/>
      <c r="BK21" s="386"/>
      <c r="BL21" s="386"/>
      <c r="BM21" s="386"/>
      <c r="BN21" s="386"/>
      <c r="BO21" s="309">
        <f>IF(BJ21&gt;BJ20,1,0)+IF(BK21&gt;BK20,1,0)+IF(BL21&gt;BL20,1,0)+IF(BM21&gt;BM20,1,0)+IF(BN21&gt;BN20,1,0)</f>
        <v>0</v>
      </c>
      <c r="BP21" s="210"/>
      <c r="BQ21" s="299">
        <f>$L$31</f>
        <v>8</v>
      </c>
      <c r="BR21" s="386"/>
      <c r="BS21" s="386"/>
      <c r="BT21" s="386"/>
      <c r="BU21" s="386"/>
      <c r="BV21" s="386"/>
      <c r="BW21" s="309">
        <f>IF(BR21&gt;BR20,1,0)+IF(BS21&gt;BS20,1,0)+IF(BT21&gt;BT20,1,0)+IF(BU21&gt;BU20,1,0)+IF(BV21&gt;BV20,1,0)</f>
        <v>0</v>
      </c>
      <c r="BX21" s="210"/>
      <c r="BY21" s="299">
        <f>$L$34</f>
        <v>10</v>
      </c>
      <c r="BZ21" s="386"/>
      <c r="CA21" s="386"/>
      <c r="CB21" s="386"/>
      <c r="CC21" s="386"/>
      <c r="CD21" s="386"/>
      <c r="CE21" s="309">
        <f>IF(BZ21&gt;BZ20,1,0)+IF(CA21&gt;CA20,1,0)+IF(CB21&gt;CB20,1,0)+IF(CC21&gt;CC20,1,0)+IF(CD21&gt;CD20,1,0)</f>
        <v>0</v>
      </c>
      <c r="CF21" s="292"/>
      <c r="CG21" s="299">
        <f>$L$33</f>
        <v>9</v>
      </c>
      <c r="CH21" s="386"/>
      <c r="CI21" s="386"/>
      <c r="CJ21" s="386"/>
      <c r="CK21" s="386"/>
      <c r="CL21" s="386"/>
      <c r="CM21" s="309">
        <f>IF(CH21&gt;CH20,1,0)+IF(CI21&gt;CI20,1,0)+IF(CJ21&gt;CJ20,1,0)+IF(CK21&gt;CK20,1,0)+IF(CL21&gt;CL20,1,0)</f>
        <v>0</v>
      </c>
      <c r="CN21" s="199"/>
    </row>
    <row r="22" spans="1:92" s="249" customFormat="1" ht="34.950000000000003" customHeight="1" thickBot="1" x14ac:dyDescent="0.65">
      <c r="A22" s="180"/>
      <c r="B22" s="198"/>
      <c r="C22" s="198"/>
      <c r="D22" s="198"/>
      <c r="E22" s="198"/>
      <c r="F22" s="198"/>
      <c r="G22" s="198"/>
      <c r="H22" s="198"/>
      <c r="I22" s="198"/>
      <c r="J22" s="198"/>
      <c r="K22" s="283" t="s">
        <v>13</v>
      </c>
      <c r="L22" s="488">
        <v>2</v>
      </c>
      <c r="M22" s="488"/>
      <c r="N22" s="488"/>
      <c r="O22" s="488"/>
      <c r="P22" s="488"/>
      <c r="Q22" s="488"/>
      <c r="R22" s="488"/>
      <c r="S22" s="488"/>
      <c r="T22" s="488"/>
      <c r="U22" s="198"/>
      <c r="V22" s="198"/>
      <c r="W22" s="198"/>
      <c r="X22" s="198"/>
      <c r="Y22" s="198"/>
      <c r="Z22" s="198"/>
      <c r="AA22" s="484" t="s">
        <v>42</v>
      </c>
      <c r="AB22" s="484"/>
      <c r="AC22" s="483"/>
      <c r="AD22" s="480">
        <f>$J$10</f>
        <v>2</v>
      </c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241"/>
      <c r="AQ22" s="241"/>
      <c r="AR22" s="241"/>
      <c r="AS22" s="241"/>
      <c r="AT22" s="241"/>
      <c r="AU22" s="241"/>
      <c r="AV22" s="281"/>
      <c r="AW22" s="281"/>
      <c r="AX22" s="281"/>
      <c r="AY22" s="282"/>
      <c r="AZ22" s="279"/>
      <c r="BA22" s="203"/>
      <c r="BB22" s="392" t="s">
        <v>1</v>
      </c>
      <c r="BC22" s="392" t="s">
        <v>2</v>
      </c>
      <c r="BD22" s="392" t="s">
        <v>3</v>
      </c>
      <c r="BE22" s="392" t="s">
        <v>35</v>
      </c>
      <c r="BF22" s="392" t="s">
        <v>36</v>
      </c>
      <c r="BG22" s="392" t="s">
        <v>4</v>
      </c>
      <c r="BH22" s="203"/>
      <c r="BI22" s="290"/>
      <c r="BJ22" s="392" t="s">
        <v>1</v>
      </c>
      <c r="BK22" s="392" t="s">
        <v>2</v>
      </c>
      <c r="BL22" s="392" t="s">
        <v>3</v>
      </c>
      <c r="BM22" s="392" t="s">
        <v>35</v>
      </c>
      <c r="BN22" s="392" t="s">
        <v>36</v>
      </c>
      <c r="BO22" s="392" t="s">
        <v>4</v>
      </c>
      <c r="BP22" s="203"/>
      <c r="BQ22" s="290"/>
      <c r="BR22" s="392" t="s">
        <v>1</v>
      </c>
      <c r="BS22" s="392" t="s">
        <v>2</v>
      </c>
      <c r="BT22" s="392" t="s">
        <v>3</v>
      </c>
      <c r="BU22" s="392" t="s">
        <v>35</v>
      </c>
      <c r="BV22" s="392" t="s">
        <v>36</v>
      </c>
      <c r="BW22" s="392" t="s">
        <v>4</v>
      </c>
      <c r="BX22" s="203"/>
      <c r="BY22" s="290"/>
      <c r="BZ22" s="392" t="s">
        <v>1</v>
      </c>
      <c r="CA22" s="392" t="s">
        <v>2</v>
      </c>
      <c r="CB22" s="392" t="s">
        <v>3</v>
      </c>
      <c r="CC22" s="392" t="s">
        <v>35</v>
      </c>
      <c r="CD22" s="392" t="s">
        <v>36</v>
      </c>
      <c r="CE22" s="392" t="s">
        <v>4</v>
      </c>
      <c r="CF22" s="203"/>
      <c r="CG22" s="290"/>
      <c r="CH22" s="290"/>
      <c r="CI22" s="290"/>
      <c r="CJ22" s="290"/>
      <c r="CK22" s="290"/>
      <c r="CL22" s="290"/>
      <c r="CM22" s="198"/>
      <c r="CN22" s="199"/>
    </row>
    <row r="23" spans="1:92" s="249" customFormat="1" ht="36" customHeight="1" thickBot="1" x14ac:dyDescent="0.65">
      <c r="A23" s="180"/>
      <c r="B23" s="198"/>
      <c r="C23" s="198"/>
      <c r="D23" s="198"/>
      <c r="E23" s="198"/>
      <c r="F23" s="198"/>
      <c r="G23" s="198"/>
      <c r="H23" s="198"/>
      <c r="I23" s="198"/>
      <c r="J23" s="198"/>
      <c r="K23" s="283"/>
      <c r="L23" s="286"/>
      <c r="M23" s="286"/>
      <c r="N23" s="286"/>
      <c r="O23" s="286"/>
      <c r="P23" s="286"/>
      <c r="Q23" s="286"/>
      <c r="R23" s="286"/>
      <c r="S23" s="285"/>
      <c r="T23" s="285"/>
      <c r="U23" s="198"/>
      <c r="V23" s="198"/>
      <c r="W23" s="198"/>
      <c r="X23" s="198"/>
      <c r="Y23" s="198"/>
      <c r="Z23" s="198"/>
      <c r="AA23" s="198"/>
      <c r="AB23" s="198"/>
      <c r="AC23" s="198"/>
      <c r="AD23" s="284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41"/>
      <c r="AQ23" s="241"/>
      <c r="AR23" s="241"/>
      <c r="AS23" s="241"/>
      <c r="AT23" s="241"/>
      <c r="AU23" s="241"/>
      <c r="AV23" s="281"/>
      <c r="AW23" s="281"/>
      <c r="AX23" s="281"/>
      <c r="AY23" s="282"/>
      <c r="AZ23" s="279"/>
      <c r="BA23" s="296" t="s">
        <v>43</v>
      </c>
      <c r="BB23" s="393"/>
      <c r="BC23" s="393"/>
      <c r="BD23" s="393"/>
      <c r="BE23" s="393"/>
      <c r="BF23" s="393"/>
      <c r="BG23" s="393"/>
      <c r="BH23" s="291"/>
      <c r="BI23" s="296" t="s">
        <v>44</v>
      </c>
      <c r="BJ23" s="393"/>
      <c r="BK23" s="393"/>
      <c r="BL23" s="393"/>
      <c r="BM23" s="393"/>
      <c r="BN23" s="393"/>
      <c r="BO23" s="393"/>
      <c r="BP23" s="291"/>
      <c r="BQ23" s="296" t="s">
        <v>45</v>
      </c>
      <c r="BR23" s="393"/>
      <c r="BS23" s="393"/>
      <c r="BT23" s="393"/>
      <c r="BU23" s="393"/>
      <c r="BV23" s="393"/>
      <c r="BW23" s="393"/>
      <c r="BX23" s="291"/>
      <c r="BY23" s="296" t="s">
        <v>46</v>
      </c>
      <c r="BZ23" s="393"/>
      <c r="CA23" s="393"/>
      <c r="CB23" s="393"/>
      <c r="CC23" s="393"/>
      <c r="CD23" s="393"/>
      <c r="CE23" s="393"/>
      <c r="CF23" s="291"/>
      <c r="CG23" s="291"/>
      <c r="CH23" s="291"/>
      <c r="CI23" s="291"/>
      <c r="CJ23" s="291"/>
      <c r="CK23" s="291"/>
      <c r="CL23" s="291"/>
      <c r="CM23" s="291"/>
      <c r="CN23" s="199"/>
    </row>
    <row r="24" spans="1:92" s="249" customFormat="1" ht="34.950000000000003" customHeight="1" thickBot="1" x14ac:dyDescent="0.65">
      <c r="A24" s="180"/>
      <c r="B24" s="198"/>
      <c r="C24" s="198"/>
      <c r="D24" s="198"/>
      <c r="E24" s="198"/>
      <c r="F24" s="198"/>
      <c r="G24" s="198"/>
      <c r="H24" s="198"/>
      <c r="I24" s="198"/>
      <c r="J24" s="198"/>
      <c r="K24" s="283" t="s">
        <v>15</v>
      </c>
      <c r="L24" s="488">
        <v>3</v>
      </c>
      <c r="M24" s="488"/>
      <c r="N24" s="488"/>
      <c r="O24" s="488"/>
      <c r="P24" s="488"/>
      <c r="Q24" s="488"/>
      <c r="R24" s="488"/>
      <c r="S24" s="488"/>
      <c r="T24" s="488"/>
      <c r="U24" s="198"/>
      <c r="V24" s="198"/>
      <c r="W24" s="198"/>
      <c r="X24" s="198"/>
      <c r="Y24" s="198"/>
      <c r="Z24" s="198"/>
      <c r="AA24" s="484" t="s">
        <v>47</v>
      </c>
      <c r="AB24" s="484"/>
      <c r="AC24" s="483"/>
      <c r="AD24" s="480">
        <f>$J$11</f>
        <v>3</v>
      </c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241"/>
      <c r="AQ24" s="241"/>
      <c r="AR24" s="241"/>
      <c r="AS24" s="241"/>
      <c r="AT24" s="241"/>
      <c r="AU24" s="241"/>
      <c r="AV24" s="281"/>
      <c r="AW24" s="281"/>
      <c r="AX24" s="281"/>
      <c r="AY24" s="282"/>
      <c r="AZ24" s="279"/>
      <c r="BA24" s="298">
        <f>$L$22</f>
        <v>2</v>
      </c>
      <c r="BB24" s="385"/>
      <c r="BC24" s="385"/>
      <c r="BD24" s="385"/>
      <c r="BE24" s="385"/>
      <c r="BF24" s="385"/>
      <c r="BG24" s="308">
        <f>IF(BB24&gt;BB25,1,0)+IF(BC24&gt;BC25,1,0)+IF(BD24&gt;BD25,1,0)+IF(BE24&gt;BE25,1,0)+IF(BF24&gt;BF25,1,0)</f>
        <v>0</v>
      </c>
      <c r="BH24" s="206"/>
      <c r="BI24" s="298">
        <f>$L$25</f>
        <v>4</v>
      </c>
      <c r="BJ24" s="385"/>
      <c r="BK24" s="385"/>
      <c r="BL24" s="385"/>
      <c r="BM24" s="385"/>
      <c r="BN24" s="385"/>
      <c r="BO24" s="308">
        <f>IF(BJ24&gt;BJ25,1,0)+IF(BK24&gt;BK25,1,0)+IF(BL24&gt;BL25,1,0)+IF(BM24&gt;BM25,1,0)+IF(BN24&gt;BN25,1,0)</f>
        <v>0</v>
      </c>
      <c r="BP24" s="206"/>
      <c r="BQ24" s="298">
        <f>$L$27</f>
        <v>5</v>
      </c>
      <c r="BR24" s="385"/>
      <c r="BS24" s="385"/>
      <c r="BT24" s="385"/>
      <c r="BU24" s="385"/>
      <c r="BV24" s="385"/>
      <c r="BW24" s="308">
        <f>IF(BR24&gt;BR25,1,0)+IF(BS24&gt;BS25,1,0)+IF(BT24&gt;BT25,1,0)+IF(BU24&gt;BU25,1,0)+IF(BV24&gt;BV25,1,0)</f>
        <v>0</v>
      </c>
      <c r="BX24" s="210"/>
      <c r="BY24" s="298">
        <f>$L$30</f>
        <v>7</v>
      </c>
      <c r="BZ24" s="385"/>
      <c r="CA24" s="385"/>
      <c r="CB24" s="385"/>
      <c r="CC24" s="385"/>
      <c r="CD24" s="385"/>
      <c r="CE24" s="308">
        <f>IF(BZ24&gt;BZ25,1,0)+IF(CA24&gt;CA25,1,0)+IF(CB24&gt;CB25,1,0)+IF(CC24&gt;CC25,1,0)+IF(CD24&gt;CD25,1,0)</f>
        <v>0</v>
      </c>
      <c r="CF24" s="292"/>
      <c r="CG24" s="291"/>
      <c r="CH24" s="291"/>
      <c r="CI24" s="291"/>
      <c r="CJ24" s="291"/>
      <c r="CK24" s="291"/>
      <c r="CL24" s="291"/>
      <c r="CM24" s="291"/>
      <c r="CN24" s="199"/>
    </row>
    <row r="25" spans="1:92" s="249" customFormat="1" ht="34.950000000000003" customHeight="1" thickBot="1" x14ac:dyDescent="0.45">
      <c r="A25" s="180"/>
      <c r="B25" s="198"/>
      <c r="C25" s="198"/>
      <c r="D25" s="198"/>
      <c r="E25" s="198"/>
      <c r="F25" s="198"/>
      <c r="G25" s="198"/>
      <c r="H25" s="198"/>
      <c r="I25" s="198"/>
      <c r="J25" s="198"/>
      <c r="K25" s="283" t="s">
        <v>17</v>
      </c>
      <c r="L25" s="488">
        <v>4</v>
      </c>
      <c r="M25" s="488"/>
      <c r="N25" s="488"/>
      <c r="O25" s="488"/>
      <c r="P25" s="488"/>
      <c r="Q25" s="488"/>
      <c r="R25" s="488"/>
      <c r="S25" s="488"/>
      <c r="T25" s="488"/>
      <c r="U25" s="276"/>
      <c r="V25" s="276"/>
      <c r="W25" s="276"/>
      <c r="X25" s="276"/>
      <c r="Y25" s="276"/>
      <c r="Z25" s="276"/>
      <c r="AA25" s="484" t="s">
        <v>48</v>
      </c>
      <c r="AB25" s="484"/>
      <c r="AC25" s="483"/>
      <c r="AD25" s="480">
        <f>$J$12</f>
        <v>4</v>
      </c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78"/>
      <c r="BA25" s="299">
        <f>$L$30</f>
        <v>7</v>
      </c>
      <c r="BB25" s="386"/>
      <c r="BC25" s="386"/>
      <c r="BD25" s="386"/>
      <c r="BE25" s="386"/>
      <c r="BF25" s="386"/>
      <c r="BG25" s="309">
        <f>IF(BB25&gt;BB24,1,0)+IF(BC25&gt;BC24,1,0)+IF(BD25&gt;BD24,1,0)+IF(BE25&gt;BE24,1,0)+IF(BF25&gt;BF24,1,0)</f>
        <v>0</v>
      </c>
      <c r="BH25" s="203"/>
      <c r="BI25" s="299">
        <f>$L$33</f>
        <v>9</v>
      </c>
      <c r="BJ25" s="386"/>
      <c r="BK25" s="386"/>
      <c r="BL25" s="386"/>
      <c r="BM25" s="386"/>
      <c r="BN25" s="386"/>
      <c r="BO25" s="309">
        <f>IF(BJ25&gt;BJ24,1,0)+IF(BK25&gt;BK24,1,0)+IF(BL25&gt;BL24,1,0)+IF(BM25&gt;BM24,1,0)+IF(BN25&gt;BN24,1,0)</f>
        <v>0</v>
      </c>
      <c r="BP25" s="210"/>
      <c r="BQ25" s="299">
        <f>$L$34</f>
        <v>10</v>
      </c>
      <c r="BR25" s="386"/>
      <c r="BS25" s="386"/>
      <c r="BT25" s="386"/>
      <c r="BU25" s="386"/>
      <c r="BV25" s="386"/>
      <c r="BW25" s="309">
        <f>IF(BR25&gt;BR24,1,0)+IF(BS25&gt;BS24,1,0)+IF(BT25&gt;BT24,1,0)+IF(BU25&gt;BU24,1,0)+IF(BV25&gt;BV24,1,0)</f>
        <v>0</v>
      </c>
      <c r="BX25" s="210"/>
      <c r="BY25" s="301">
        <f>$L$31</f>
        <v>8</v>
      </c>
      <c r="BZ25" s="386"/>
      <c r="CA25" s="386"/>
      <c r="CB25" s="386"/>
      <c r="CC25" s="386"/>
      <c r="CD25" s="386"/>
      <c r="CE25" s="309">
        <f>IF(BZ25&gt;BZ24,1,0)+IF(CA25&gt;CA24,1,0)+IF(CB25&gt;CB24,1,0)+IF(CC25&gt;CC24,1,0)+IF(CD25&gt;CD24,1,0)</f>
        <v>0</v>
      </c>
      <c r="CF25" s="292"/>
      <c r="CG25" s="291"/>
      <c r="CH25" s="291"/>
      <c r="CI25" s="291"/>
      <c r="CJ25" s="291"/>
      <c r="CK25" s="291"/>
      <c r="CL25" s="291"/>
      <c r="CM25" s="291"/>
      <c r="CN25" s="199"/>
    </row>
    <row r="26" spans="1:92" s="249" customFormat="1" ht="34.950000000000003" customHeight="1" thickBot="1" x14ac:dyDescent="0.65">
      <c r="A26" s="180"/>
      <c r="B26" s="198"/>
      <c r="C26" s="198"/>
      <c r="D26" s="198"/>
      <c r="E26" s="198"/>
      <c r="F26" s="198"/>
      <c r="G26" s="198"/>
      <c r="H26" s="198"/>
      <c r="I26" s="198"/>
      <c r="J26" s="198"/>
      <c r="K26" s="283"/>
      <c r="L26" s="489"/>
      <c r="M26" s="489"/>
      <c r="N26" s="489"/>
      <c r="O26" s="489"/>
      <c r="P26" s="489"/>
      <c r="Q26" s="489"/>
      <c r="R26" s="489"/>
      <c r="S26" s="489"/>
      <c r="T26" s="489"/>
      <c r="U26" s="276"/>
      <c r="V26" s="276"/>
      <c r="W26" s="276"/>
      <c r="X26" s="276"/>
      <c r="Y26" s="276"/>
      <c r="Z26" s="276"/>
      <c r="AA26" s="276"/>
      <c r="AB26" s="276"/>
      <c r="AC26" s="276"/>
      <c r="AD26" s="490"/>
      <c r="AE26" s="490"/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241"/>
      <c r="AQ26" s="241"/>
      <c r="AR26" s="241"/>
      <c r="AS26" s="241"/>
      <c r="AT26" s="241"/>
      <c r="AU26" s="241"/>
      <c r="AV26" s="281"/>
      <c r="AW26" s="281"/>
      <c r="AX26" s="281"/>
      <c r="AY26" s="282"/>
      <c r="AZ26" s="198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91"/>
      <c r="CH26" s="291"/>
      <c r="CI26" s="291"/>
      <c r="CJ26" s="291"/>
      <c r="CK26" s="291"/>
      <c r="CL26" s="291"/>
      <c r="CM26" s="291"/>
      <c r="CN26" s="199"/>
    </row>
    <row r="27" spans="1:92" s="249" customFormat="1" ht="34.950000000000003" customHeight="1" thickBot="1" x14ac:dyDescent="0.45">
      <c r="A27" s="180"/>
      <c r="B27" s="198"/>
      <c r="C27" s="198"/>
      <c r="D27" s="198"/>
      <c r="E27" s="198"/>
      <c r="F27" s="198"/>
      <c r="G27" s="198"/>
      <c r="H27" s="198"/>
      <c r="I27" s="198"/>
      <c r="J27" s="198"/>
      <c r="K27" s="283" t="s">
        <v>20</v>
      </c>
      <c r="L27" s="479">
        <v>5</v>
      </c>
      <c r="M27" s="479"/>
      <c r="N27" s="479"/>
      <c r="O27" s="479"/>
      <c r="P27" s="479"/>
      <c r="Q27" s="479"/>
      <c r="R27" s="479"/>
      <c r="S27" s="479"/>
      <c r="T27" s="479"/>
      <c r="U27" s="198"/>
      <c r="V27" s="198"/>
      <c r="W27" s="198"/>
      <c r="X27" s="198"/>
      <c r="Y27" s="198"/>
      <c r="Z27" s="198"/>
      <c r="AA27" s="484" t="s">
        <v>49</v>
      </c>
      <c r="AB27" s="484"/>
      <c r="AC27" s="483"/>
      <c r="AD27" s="480">
        <f>$J$13</f>
        <v>5</v>
      </c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78"/>
      <c r="BA27" s="298">
        <f>$L$24</f>
        <v>3</v>
      </c>
      <c r="BB27" s="385"/>
      <c r="BC27" s="385"/>
      <c r="BD27" s="385"/>
      <c r="BE27" s="385"/>
      <c r="BF27" s="385"/>
      <c r="BG27" s="308">
        <f>IF(BB27&gt;BB28,1,0)+IF(BC27&gt;BC28,1,0)+IF(BD27&gt;BD28,1,0)+IF(BE27&gt;BE28,1,0)+IF(BF27&gt;BF28,1,0)</f>
        <v>0</v>
      </c>
      <c r="BH27" s="203"/>
      <c r="BI27" s="298">
        <f>$L$27</f>
        <v>5</v>
      </c>
      <c r="BJ27" s="385"/>
      <c r="BK27" s="385"/>
      <c r="BL27" s="385"/>
      <c r="BM27" s="385"/>
      <c r="BN27" s="385"/>
      <c r="BO27" s="308">
        <f>IF(BJ27&gt;BJ28,1,0)+IF(BK27&gt;BK28,1,0)+IF(BL27&gt;BL28,1,0)+IF(BM27&gt;BM28,1,0)+IF(BN27&gt;BN28,1,0)</f>
        <v>0</v>
      </c>
      <c r="BP27" s="203"/>
      <c r="BQ27" s="298">
        <f>$L$22</f>
        <v>2</v>
      </c>
      <c r="BR27" s="385"/>
      <c r="BS27" s="385"/>
      <c r="BT27" s="385"/>
      <c r="BU27" s="385"/>
      <c r="BV27" s="385"/>
      <c r="BW27" s="308">
        <f>IF(BR27&gt;BR28,1,0)+IF(BS27&gt;BS28,1,0)+IF(BT27&gt;BT28,1,0)+IF(BU27&gt;BU28,1,0)+IF(BV27&gt;BV28,1,0)</f>
        <v>0</v>
      </c>
      <c r="BX27" s="210"/>
      <c r="BY27" s="298">
        <f>$L$28</f>
        <v>6</v>
      </c>
      <c r="BZ27" s="385"/>
      <c r="CA27" s="385"/>
      <c r="CB27" s="385"/>
      <c r="CC27" s="385"/>
      <c r="CD27" s="385"/>
      <c r="CE27" s="308">
        <f>IF(BZ27&gt;BZ28,1,0)+IF(CA27&gt;CA28,1,0)+IF(CB27&gt;CB28,1,0)+IF(CC27&gt;CC28,1,0)+IF(CD27&gt;CD28,1,0)</f>
        <v>0</v>
      </c>
      <c r="CF27" s="292"/>
      <c r="CG27" s="291"/>
      <c r="CH27" s="291"/>
      <c r="CI27" s="291"/>
      <c r="CJ27" s="291"/>
      <c r="CK27" s="291"/>
      <c r="CL27" s="291"/>
      <c r="CM27" s="291"/>
      <c r="CN27" s="199"/>
    </row>
    <row r="28" spans="1:92" s="249" customFormat="1" ht="34.950000000000003" customHeight="1" thickBot="1" x14ac:dyDescent="0.65">
      <c r="A28" s="180"/>
      <c r="B28" s="198"/>
      <c r="C28" s="198"/>
      <c r="D28" s="198"/>
      <c r="E28" s="198"/>
      <c r="F28" s="198"/>
      <c r="G28" s="198"/>
      <c r="H28" s="198"/>
      <c r="I28" s="198"/>
      <c r="J28" s="198"/>
      <c r="K28" s="283" t="s">
        <v>22</v>
      </c>
      <c r="L28" s="488">
        <v>6</v>
      </c>
      <c r="M28" s="488"/>
      <c r="N28" s="488"/>
      <c r="O28" s="488"/>
      <c r="P28" s="488"/>
      <c r="Q28" s="488"/>
      <c r="R28" s="488"/>
      <c r="S28" s="488"/>
      <c r="T28" s="488"/>
      <c r="U28" s="198"/>
      <c r="V28" s="198"/>
      <c r="W28" s="198"/>
      <c r="X28" s="198"/>
      <c r="Y28" s="198"/>
      <c r="Z28" s="198"/>
      <c r="AA28" s="484" t="s">
        <v>50</v>
      </c>
      <c r="AB28" s="484"/>
      <c r="AC28" s="483"/>
      <c r="AD28" s="480">
        <f>$J$14</f>
        <v>6</v>
      </c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241"/>
      <c r="AQ28" s="241"/>
      <c r="AR28" s="241"/>
      <c r="AS28" s="241"/>
      <c r="AT28" s="241"/>
      <c r="AU28" s="241"/>
      <c r="AV28" s="198"/>
      <c r="AW28" s="198"/>
      <c r="AX28" s="198"/>
      <c r="AY28" s="198"/>
      <c r="AZ28" s="198"/>
      <c r="BA28" s="299">
        <f>$L$28</f>
        <v>6</v>
      </c>
      <c r="BB28" s="386"/>
      <c r="BC28" s="386"/>
      <c r="BD28" s="386"/>
      <c r="BE28" s="386"/>
      <c r="BF28" s="386"/>
      <c r="BG28" s="309">
        <f>IF(BB28&gt;BB27,1,0)+IF(BC28&gt;BC27,1,0)+IF(BD28&gt;BD27,1,0)+IF(BE28&gt;BE27,1,0)+IF(BF28&gt;BF27,1,0)</f>
        <v>0</v>
      </c>
      <c r="BH28" s="203"/>
      <c r="BI28" s="301">
        <f>$L$31</f>
        <v>8</v>
      </c>
      <c r="BJ28" s="386"/>
      <c r="BK28" s="386"/>
      <c r="BL28" s="386"/>
      <c r="BM28" s="386"/>
      <c r="BN28" s="386"/>
      <c r="BO28" s="309">
        <f>IF(BJ28&gt;BJ27,1,0)+IF(BK28&gt;BK27,1,0)+IF(BL28&gt;BL27,1,0)+IF(BM28&gt;BM27,1,0)+IF(BN28&gt;BN27,1,0)</f>
        <v>0</v>
      </c>
      <c r="BP28" s="210"/>
      <c r="BQ28" s="299">
        <f>$L$31</f>
        <v>8</v>
      </c>
      <c r="BR28" s="386"/>
      <c r="BS28" s="386"/>
      <c r="BT28" s="386"/>
      <c r="BU28" s="386"/>
      <c r="BV28" s="386"/>
      <c r="BW28" s="309">
        <f>IF(BR28&gt;BR27,1,0)+IF(BS28&gt;BS27,1,0)+IF(BT28&gt;BT27,1,0)+IF(BU28&gt;BU27,1,0)+IF(BV28&gt;BV27,1,0)</f>
        <v>0</v>
      </c>
      <c r="BX28" s="210"/>
      <c r="BY28" s="299">
        <f>$L$33</f>
        <v>9</v>
      </c>
      <c r="BZ28" s="386"/>
      <c r="CA28" s="386"/>
      <c r="CB28" s="386"/>
      <c r="CC28" s="386"/>
      <c r="CD28" s="386"/>
      <c r="CE28" s="309">
        <f>IF(BZ28&gt;BZ27,1,0)+IF(CA28&gt;CA27,1,0)+IF(CB28&gt;CB27,1,0)+IF(CC28&gt;CC27,1,0)+IF(CD28&gt;CD27,1,0)</f>
        <v>0</v>
      </c>
      <c r="CF28" s="292"/>
      <c r="CG28" s="291"/>
      <c r="CH28" s="291"/>
      <c r="CI28" s="291"/>
      <c r="CJ28" s="291"/>
      <c r="CK28" s="291"/>
      <c r="CL28" s="291"/>
      <c r="CM28" s="291"/>
      <c r="CN28" s="199"/>
    </row>
    <row r="29" spans="1:92" s="249" customFormat="1" ht="34.950000000000003" customHeight="1" thickBot="1" x14ac:dyDescent="0.45">
      <c r="A29" s="180"/>
      <c r="B29" s="198"/>
      <c r="C29" s="198"/>
      <c r="D29" s="198"/>
      <c r="E29" s="198"/>
      <c r="F29" s="198"/>
      <c r="G29" s="198"/>
      <c r="H29" s="198"/>
      <c r="I29" s="198"/>
      <c r="J29" s="198"/>
      <c r="K29" s="192"/>
      <c r="L29" s="491"/>
      <c r="M29" s="491"/>
      <c r="N29" s="491"/>
      <c r="O29" s="491"/>
      <c r="P29" s="491"/>
      <c r="Q29" s="491"/>
      <c r="R29" s="491"/>
      <c r="S29" s="491"/>
      <c r="T29" s="491"/>
      <c r="U29" s="198"/>
      <c r="V29" s="198"/>
      <c r="W29" s="198"/>
      <c r="X29" s="198"/>
      <c r="Y29" s="198"/>
      <c r="Z29" s="198"/>
      <c r="AA29" s="198"/>
      <c r="AB29" s="198"/>
      <c r="AC29" s="198"/>
      <c r="AD29" s="490"/>
      <c r="AE29" s="490"/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284"/>
      <c r="AQ29" s="284"/>
      <c r="AR29" s="284"/>
      <c r="AS29" s="284"/>
      <c r="AT29" s="284"/>
      <c r="AU29" s="284"/>
      <c r="AV29" s="198"/>
      <c r="AW29" s="198"/>
      <c r="AX29" s="198"/>
      <c r="AY29" s="198"/>
      <c r="AZ29" s="198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91"/>
      <c r="CH29" s="291"/>
      <c r="CI29" s="291"/>
      <c r="CJ29" s="291"/>
      <c r="CK29" s="291"/>
      <c r="CL29" s="291"/>
      <c r="CM29" s="291"/>
      <c r="CN29" s="199"/>
    </row>
    <row r="30" spans="1:92" s="249" customFormat="1" ht="34.950000000000003" customHeight="1" thickBot="1" x14ac:dyDescent="0.65">
      <c r="A30" s="180"/>
      <c r="B30" s="198"/>
      <c r="C30" s="198"/>
      <c r="D30" s="198"/>
      <c r="E30" s="198"/>
      <c r="F30" s="198"/>
      <c r="G30" s="198"/>
      <c r="H30" s="198"/>
      <c r="I30" s="198"/>
      <c r="J30" s="198"/>
      <c r="K30" s="283" t="s">
        <v>29</v>
      </c>
      <c r="L30" s="488">
        <v>7</v>
      </c>
      <c r="M30" s="488"/>
      <c r="N30" s="488"/>
      <c r="O30" s="488"/>
      <c r="P30" s="488"/>
      <c r="Q30" s="488"/>
      <c r="R30" s="488"/>
      <c r="S30" s="488"/>
      <c r="T30" s="488"/>
      <c r="U30" s="198"/>
      <c r="V30" s="198"/>
      <c r="W30" s="198"/>
      <c r="X30" s="198"/>
      <c r="Y30" s="198"/>
      <c r="Z30" s="198"/>
      <c r="AA30" s="484" t="s">
        <v>51</v>
      </c>
      <c r="AB30" s="484"/>
      <c r="AC30" s="483"/>
      <c r="AD30" s="480">
        <f>$J$15</f>
        <v>7</v>
      </c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241"/>
      <c r="AQ30" s="241"/>
      <c r="AR30" s="241"/>
      <c r="AS30" s="241"/>
      <c r="AT30" s="241"/>
      <c r="AU30" s="241"/>
      <c r="AV30" s="198"/>
      <c r="AW30" s="198"/>
      <c r="AX30" s="198"/>
      <c r="AY30" s="198"/>
      <c r="AZ30" s="198"/>
      <c r="BA30" s="298">
        <f>$L$25</f>
        <v>4</v>
      </c>
      <c r="BB30" s="385"/>
      <c r="BC30" s="385"/>
      <c r="BD30" s="385"/>
      <c r="BE30" s="385"/>
      <c r="BF30" s="385"/>
      <c r="BG30" s="308">
        <f>IF(BB30&gt;BB31,1,0)+IF(BC30&gt;BC31,1,0)+IF(BD30&gt;BD31,1,0)+IF(BE30&gt;BE31,1,0)+IF(BF30&gt;BF31,1,0)</f>
        <v>0</v>
      </c>
      <c r="BH30" s="206"/>
      <c r="BI30" s="298">
        <f>$L$28</f>
        <v>6</v>
      </c>
      <c r="BJ30" s="385"/>
      <c r="BK30" s="385"/>
      <c r="BL30" s="385"/>
      <c r="BM30" s="385"/>
      <c r="BN30" s="385"/>
      <c r="BO30" s="308">
        <f>IF(BJ30&gt;BJ31,1,0)+IF(BK30&gt;BK31,1,0)+IF(BL30&gt;BL31,1,0)+IF(BM30&gt;BM31,1,0)+IF(BN30&gt;BN31,1,0)</f>
        <v>0</v>
      </c>
      <c r="BP30" s="206"/>
      <c r="BQ30" s="298">
        <f>$L$21</f>
        <v>1</v>
      </c>
      <c r="BR30" s="385"/>
      <c r="BS30" s="385"/>
      <c r="BT30" s="385"/>
      <c r="BU30" s="385"/>
      <c r="BV30" s="385"/>
      <c r="BW30" s="308">
        <f>IF(BR30&gt;BR31,1,0)+IF(BS30&gt;BS31,1,0)+IF(BT30&gt;BT31,1,0)+IF(BU30&gt;BU31,1,0)+IF(BV30&gt;BV31,1,0)</f>
        <v>0</v>
      </c>
      <c r="BX30" s="210"/>
      <c r="BY30" s="298">
        <f>$L$24</f>
        <v>3</v>
      </c>
      <c r="BZ30" s="385"/>
      <c r="CA30" s="385"/>
      <c r="CB30" s="385"/>
      <c r="CC30" s="385"/>
      <c r="CD30" s="385"/>
      <c r="CE30" s="308">
        <f>IF(BZ30&gt;BZ31,1,0)+IF(CA30&gt;CA31,1,0)+IF(CB30&gt;CB31,1,0)+IF(CC30&gt;CC31,1,0)+IF(CD30&gt;CD31,1,0)</f>
        <v>0</v>
      </c>
      <c r="CF30" s="292"/>
      <c r="CG30" s="291"/>
      <c r="CH30" s="291"/>
      <c r="CI30" s="291"/>
      <c r="CJ30" s="291"/>
      <c r="CK30" s="291"/>
      <c r="CL30" s="291"/>
      <c r="CM30" s="291"/>
      <c r="CN30" s="199"/>
    </row>
    <row r="31" spans="1:92" s="249" customFormat="1" ht="34.950000000000003" customHeight="1" thickBot="1" x14ac:dyDescent="0.45">
      <c r="A31" s="180"/>
      <c r="B31" s="198"/>
      <c r="C31" s="198"/>
      <c r="D31" s="198"/>
      <c r="E31" s="198"/>
      <c r="F31" s="198"/>
      <c r="G31" s="198"/>
      <c r="H31" s="198"/>
      <c r="I31" s="198"/>
      <c r="J31" s="198"/>
      <c r="K31" s="283" t="s">
        <v>31</v>
      </c>
      <c r="L31" s="479">
        <v>8</v>
      </c>
      <c r="M31" s="479"/>
      <c r="N31" s="479"/>
      <c r="O31" s="479"/>
      <c r="P31" s="479"/>
      <c r="Q31" s="479"/>
      <c r="R31" s="479"/>
      <c r="S31" s="479"/>
      <c r="T31" s="479"/>
      <c r="U31" s="198"/>
      <c r="V31" s="198"/>
      <c r="W31" s="198"/>
      <c r="X31" s="198"/>
      <c r="Y31" s="198"/>
      <c r="Z31" s="198"/>
      <c r="AA31" s="484" t="s">
        <v>52</v>
      </c>
      <c r="AB31" s="484"/>
      <c r="AC31" s="483"/>
      <c r="AD31" s="480">
        <f>$J$16</f>
        <v>8</v>
      </c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284"/>
      <c r="AQ31" s="284"/>
      <c r="AR31" s="284"/>
      <c r="AS31" s="284"/>
      <c r="AT31" s="284"/>
      <c r="AU31" s="284"/>
      <c r="AV31" s="198"/>
      <c r="AW31" s="198"/>
      <c r="AX31" s="198"/>
      <c r="AY31" s="198"/>
      <c r="AZ31" s="198"/>
      <c r="BA31" s="299">
        <f>$L$27</f>
        <v>5</v>
      </c>
      <c r="BB31" s="386"/>
      <c r="BC31" s="386"/>
      <c r="BD31" s="386"/>
      <c r="BE31" s="386"/>
      <c r="BF31" s="386"/>
      <c r="BG31" s="309">
        <f>IF(BB31&gt;BB30,1,0)+IF(BC31&gt;BC30,1,0)+IF(BD31&gt;BD30,1,0)+IF(BE31&gt;BE30,1,0)+IF(BF31&gt;BF30,1,0)</f>
        <v>0</v>
      </c>
      <c r="BH31" s="203"/>
      <c r="BI31" s="299">
        <f>$L$30</f>
        <v>7</v>
      </c>
      <c r="BJ31" s="386"/>
      <c r="BK31" s="386"/>
      <c r="BL31" s="386"/>
      <c r="BM31" s="386"/>
      <c r="BN31" s="386"/>
      <c r="BO31" s="309">
        <f>IF(BJ31&gt;BJ30,1,0)+IF(BK31&gt;BK30,1,0)+IF(BL31&gt;BL30,1,0)+IF(BM31&gt;BM30,1,0)+IF(BN31&gt;BN30,1,0)</f>
        <v>0</v>
      </c>
      <c r="BP31" s="210"/>
      <c r="BQ31" s="299">
        <f>$L$33</f>
        <v>9</v>
      </c>
      <c r="BR31" s="386"/>
      <c r="BS31" s="386"/>
      <c r="BT31" s="386"/>
      <c r="BU31" s="386"/>
      <c r="BV31" s="386"/>
      <c r="BW31" s="309">
        <f>IF(BR31&gt;BR30,1,0)+IF(BS31&gt;BS30,1,0)+IF(BT31&gt;BT30,1,0)+IF(BU31&gt;BU30,1,0)+IF(BV31&gt;BV30,1,0)</f>
        <v>0</v>
      </c>
      <c r="BX31" s="210"/>
      <c r="BY31" s="301">
        <f>$L$34</f>
        <v>10</v>
      </c>
      <c r="BZ31" s="386"/>
      <c r="CA31" s="386"/>
      <c r="CB31" s="386"/>
      <c r="CC31" s="386"/>
      <c r="CD31" s="386"/>
      <c r="CE31" s="309">
        <f>IF(BZ31&gt;BZ30,1,0)+IF(CA31&gt;CA30,1,0)+IF(CB31&gt;CB30,1,0)+IF(CC31&gt;CC30,1,0)+IF(CD31&gt;CD30,1,0)</f>
        <v>0</v>
      </c>
      <c r="CF31" s="292"/>
      <c r="CG31" s="291"/>
      <c r="CH31" s="291"/>
      <c r="CI31" s="291"/>
      <c r="CJ31" s="291"/>
      <c r="CK31" s="291"/>
      <c r="CL31" s="291"/>
      <c r="CM31" s="291"/>
      <c r="CN31" s="199"/>
    </row>
    <row r="32" spans="1:92" s="249" customFormat="1" ht="34.950000000000003" customHeight="1" thickBot="1" x14ac:dyDescent="0.65">
      <c r="A32" s="180"/>
      <c r="B32" s="198"/>
      <c r="C32" s="198"/>
      <c r="D32" s="198"/>
      <c r="E32" s="198"/>
      <c r="F32" s="198"/>
      <c r="G32" s="198"/>
      <c r="H32" s="198"/>
      <c r="I32" s="198"/>
      <c r="J32" s="198"/>
      <c r="K32" s="192"/>
      <c r="L32" s="489"/>
      <c r="M32" s="489"/>
      <c r="N32" s="489"/>
      <c r="O32" s="489"/>
      <c r="P32" s="489"/>
      <c r="Q32" s="489"/>
      <c r="R32" s="489"/>
      <c r="S32" s="489"/>
      <c r="T32" s="489"/>
      <c r="U32" s="198"/>
      <c r="V32" s="198"/>
      <c r="W32" s="198"/>
      <c r="X32" s="198"/>
      <c r="Y32" s="198"/>
      <c r="Z32" s="198"/>
      <c r="AA32" s="198"/>
      <c r="AB32" s="198"/>
      <c r="AC32" s="198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241"/>
      <c r="AQ32" s="241"/>
      <c r="AR32" s="241"/>
      <c r="AS32" s="241"/>
      <c r="AT32" s="241"/>
      <c r="AU32" s="241"/>
      <c r="AV32" s="287"/>
      <c r="AW32" s="198"/>
      <c r="AX32" s="198"/>
      <c r="AY32" s="198"/>
      <c r="AZ32" s="198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91"/>
      <c r="CH32" s="291"/>
      <c r="CI32" s="291"/>
      <c r="CJ32" s="291"/>
      <c r="CK32" s="291"/>
      <c r="CL32" s="291"/>
      <c r="CM32" s="291"/>
      <c r="CN32" s="199"/>
    </row>
    <row r="33" spans="1:92" s="249" customFormat="1" ht="34.950000000000003" customHeight="1" thickBot="1" x14ac:dyDescent="0.45">
      <c r="A33" s="180"/>
      <c r="B33" s="198"/>
      <c r="C33" s="198"/>
      <c r="D33" s="198"/>
      <c r="E33" s="198"/>
      <c r="F33" s="198"/>
      <c r="G33" s="198"/>
      <c r="H33" s="198"/>
      <c r="I33" s="198"/>
      <c r="J33" s="198"/>
      <c r="K33" s="283" t="s">
        <v>53</v>
      </c>
      <c r="L33" s="479">
        <v>9</v>
      </c>
      <c r="M33" s="479"/>
      <c r="N33" s="479"/>
      <c r="O33" s="479"/>
      <c r="P33" s="479"/>
      <c r="Q33" s="479"/>
      <c r="R33" s="479"/>
      <c r="S33" s="479"/>
      <c r="T33" s="479"/>
      <c r="U33" s="198"/>
      <c r="V33" s="198"/>
      <c r="W33" s="198"/>
      <c r="X33" s="198"/>
      <c r="Y33" s="198"/>
      <c r="Z33" s="198"/>
      <c r="AA33" s="484" t="s">
        <v>54</v>
      </c>
      <c r="AB33" s="484"/>
      <c r="AC33" s="483"/>
      <c r="AD33" s="480">
        <f>$J$17</f>
        <v>9</v>
      </c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284"/>
      <c r="AQ33" s="284"/>
      <c r="AR33" s="284"/>
      <c r="AS33" s="284"/>
      <c r="AT33" s="284"/>
      <c r="AU33" s="284"/>
      <c r="AV33" s="198"/>
      <c r="AW33" s="198"/>
      <c r="AX33" s="198"/>
      <c r="AY33" s="198"/>
      <c r="AZ33" s="198"/>
      <c r="BA33" s="298">
        <f>$L$21</f>
        <v>1</v>
      </c>
      <c r="BB33" s="385"/>
      <c r="BC33" s="385"/>
      <c r="BD33" s="385"/>
      <c r="BE33" s="385"/>
      <c r="BF33" s="385"/>
      <c r="BG33" s="308">
        <f>IF(BB33&gt;BB34,1,0)+IF(BC33&gt;BC34,1,0)+IF(BD33&gt;BD34,1,0)+IF(BE33&gt;BE34,1,0)+IF(BF33&gt;BF34,1,0)</f>
        <v>0</v>
      </c>
      <c r="BH33" s="203"/>
      <c r="BI33" s="298">
        <f>$L$21</f>
        <v>1</v>
      </c>
      <c r="BJ33" s="385"/>
      <c r="BK33" s="385"/>
      <c r="BL33" s="385"/>
      <c r="BM33" s="385"/>
      <c r="BN33" s="385"/>
      <c r="BO33" s="308">
        <f>IF(BJ33&gt;BJ34,1,0)+IF(BK33&gt;BK34,1,0)+IF(BL33&gt;BL34,1,0)+IF(BM33&gt;BM34,1,0)+IF(BN33&gt;BN34,1,0)</f>
        <v>0</v>
      </c>
      <c r="BP33" s="203"/>
      <c r="BQ33" s="298">
        <f>$L$25</f>
        <v>4</v>
      </c>
      <c r="BR33" s="385"/>
      <c r="BS33" s="385"/>
      <c r="BT33" s="385"/>
      <c r="BU33" s="385"/>
      <c r="BV33" s="385"/>
      <c r="BW33" s="308">
        <f>IF(BR33&gt;BR34,1,0)+IF(BS33&gt;BS34,1,0)+IF(BT33&gt;BT34,1,0)+IF(BU33&gt;BU34,1,0)+IF(BV33&gt;BV34,1,0)</f>
        <v>0</v>
      </c>
      <c r="BX33" s="210"/>
      <c r="BY33" s="298">
        <f>$L$22</f>
        <v>2</v>
      </c>
      <c r="BZ33" s="385"/>
      <c r="CA33" s="385"/>
      <c r="CB33" s="385"/>
      <c r="CC33" s="385"/>
      <c r="CD33" s="385"/>
      <c r="CE33" s="308">
        <f>IF(BZ33&gt;BZ34,1,0)+IF(CA33&gt;CA34,1,0)+IF(CB33&gt;CB34,1,0)+IF(CC33&gt;CC34,1,0)+IF(CD33&gt;CD34,1,0)</f>
        <v>0</v>
      </c>
      <c r="CF33" s="292"/>
      <c r="CG33" s="291"/>
      <c r="CH33" s="291"/>
      <c r="CI33" s="291"/>
      <c r="CJ33" s="291"/>
      <c r="CK33" s="291"/>
      <c r="CL33" s="291"/>
      <c r="CM33" s="291"/>
      <c r="CN33" s="199"/>
    </row>
    <row r="34" spans="1:92" s="249" customFormat="1" ht="34.950000000000003" customHeight="1" thickBot="1" x14ac:dyDescent="0.65">
      <c r="A34" s="180"/>
      <c r="B34" s="198"/>
      <c r="C34" s="198"/>
      <c r="D34" s="198"/>
      <c r="E34" s="198"/>
      <c r="F34" s="198"/>
      <c r="G34" s="198"/>
      <c r="H34" s="198"/>
      <c r="I34" s="198"/>
      <c r="J34" s="198"/>
      <c r="K34" s="283" t="s">
        <v>55</v>
      </c>
      <c r="L34" s="488">
        <v>10</v>
      </c>
      <c r="M34" s="488"/>
      <c r="N34" s="488"/>
      <c r="O34" s="488"/>
      <c r="P34" s="488"/>
      <c r="Q34" s="488"/>
      <c r="R34" s="488"/>
      <c r="S34" s="488"/>
      <c r="T34" s="488"/>
      <c r="U34" s="198"/>
      <c r="V34" s="198"/>
      <c r="W34" s="198"/>
      <c r="X34" s="198"/>
      <c r="Y34" s="198"/>
      <c r="Z34" s="198"/>
      <c r="AA34" s="484" t="s">
        <v>56</v>
      </c>
      <c r="AB34" s="484"/>
      <c r="AC34" s="483"/>
      <c r="AD34" s="480">
        <f>$J$18</f>
        <v>10</v>
      </c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241"/>
      <c r="AQ34" s="241"/>
      <c r="AR34" s="241"/>
      <c r="AS34" s="241"/>
      <c r="AT34" s="241"/>
      <c r="AU34" s="241"/>
      <c r="AV34" s="198"/>
      <c r="AW34" s="198"/>
      <c r="AX34" s="198"/>
      <c r="AY34" s="198"/>
      <c r="AZ34" s="198"/>
      <c r="BA34" s="299">
        <f>$L$31</f>
        <v>8</v>
      </c>
      <c r="BB34" s="386"/>
      <c r="BC34" s="386"/>
      <c r="BD34" s="386"/>
      <c r="BE34" s="386"/>
      <c r="BF34" s="386"/>
      <c r="BG34" s="309">
        <f>IF(BB34&gt;BB33,1,0)+IF(BC34&gt;BC33,1,0)+IF(BD34&gt;BD33,1,0)+IF(BE34&gt;BE33,1,0)+IF(BF34&gt;BF33,1,0)</f>
        <v>0</v>
      </c>
      <c r="BH34" s="203"/>
      <c r="BI34" s="301">
        <f>$L$24</f>
        <v>3</v>
      </c>
      <c r="BJ34" s="386"/>
      <c r="BK34" s="386"/>
      <c r="BL34" s="386"/>
      <c r="BM34" s="386"/>
      <c r="BN34" s="386"/>
      <c r="BO34" s="309">
        <f>IF(BJ34&gt;BJ33,1,0)+IF(BK34&gt;BK33,1,0)+IF(BL34&gt;BL33,1,0)+IF(BM34&gt;BM33,1,0)+IF(BN34&gt;BN33,1,0)</f>
        <v>0</v>
      </c>
      <c r="BP34" s="210"/>
      <c r="BQ34" s="299">
        <f>$L$28</f>
        <v>6</v>
      </c>
      <c r="BR34" s="386"/>
      <c r="BS34" s="386"/>
      <c r="BT34" s="386"/>
      <c r="BU34" s="386"/>
      <c r="BV34" s="386"/>
      <c r="BW34" s="309">
        <f>IF(BR34&gt;BR33,1,0)+IF(BS34&gt;BS33,1,0)+IF(BT34&gt;BT33,1,0)+IF(BU34&gt;BU33,1,0)+IF(BV34&gt;BV33,1,0)</f>
        <v>0</v>
      </c>
      <c r="BX34" s="210"/>
      <c r="BY34" s="299">
        <f>$L$25</f>
        <v>4</v>
      </c>
      <c r="BZ34" s="386"/>
      <c r="CA34" s="386"/>
      <c r="CB34" s="386"/>
      <c r="CC34" s="386"/>
      <c r="CD34" s="386"/>
      <c r="CE34" s="309">
        <f>IF(BZ34&gt;BZ33,1,0)+IF(CA34&gt;CA33,1,0)+IF(CB34&gt;CB33,1,0)+IF(CC34&gt;CC33,1,0)+IF(CD34&gt;CD33,1,0)</f>
        <v>0</v>
      </c>
      <c r="CF34" s="292"/>
      <c r="CG34" s="291"/>
      <c r="CH34" s="291"/>
      <c r="CI34" s="291"/>
      <c r="CJ34" s="291"/>
      <c r="CK34" s="291"/>
      <c r="CL34" s="291"/>
      <c r="CM34" s="291"/>
      <c r="CN34" s="199"/>
    </row>
    <row r="35" spans="1:92" s="249" customFormat="1" ht="34.950000000000003" customHeight="1" x14ac:dyDescent="0.4">
      <c r="A35" s="180"/>
      <c r="B35" s="198"/>
      <c r="C35" s="198"/>
      <c r="D35" s="198"/>
      <c r="E35" s="198"/>
      <c r="F35" s="198"/>
      <c r="G35" s="198"/>
      <c r="H35" s="198"/>
      <c r="I35" s="198"/>
      <c r="J35" s="198"/>
      <c r="K35" s="192"/>
      <c r="L35" s="492"/>
      <c r="M35" s="492"/>
      <c r="N35" s="492"/>
      <c r="O35" s="492"/>
      <c r="P35" s="492"/>
      <c r="Q35" s="492"/>
      <c r="R35" s="492"/>
      <c r="S35" s="492"/>
      <c r="T35" s="492"/>
      <c r="U35" s="198"/>
      <c r="V35" s="198"/>
      <c r="W35" s="198"/>
      <c r="X35" s="198"/>
      <c r="Y35" s="198"/>
      <c r="Z35" s="198"/>
      <c r="AA35" s="198"/>
      <c r="AB35" s="198"/>
      <c r="AC35" s="198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284"/>
      <c r="AQ35" s="284"/>
      <c r="AR35" s="284"/>
      <c r="AS35" s="284"/>
      <c r="AT35" s="284"/>
      <c r="AU35" s="284"/>
      <c r="AV35" s="198"/>
      <c r="AW35" s="198"/>
      <c r="AX35" s="198"/>
      <c r="AY35" s="198"/>
      <c r="AZ35" s="198"/>
      <c r="BA35" s="294"/>
      <c r="BB35" s="294"/>
      <c r="BC35" s="294"/>
      <c r="BD35" s="294"/>
      <c r="BE35" s="294"/>
      <c r="BF35" s="294"/>
      <c r="BG35" s="294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91"/>
      <c r="CH35" s="291"/>
      <c r="CI35" s="291"/>
      <c r="CJ35" s="291"/>
      <c r="CK35" s="291"/>
      <c r="CL35" s="291"/>
      <c r="CM35" s="291"/>
      <c r="CN35" s="199"/>
    </row>
    <row r="36" spans="1:92" s="249" customFormat="1" ht="34.950000000000003" customHeight="1" x14ac:dyDescent="0.4">
      <c r="A36" s="180"/>
      <c r="B36" s="198"/>
      <c r="C36" s="198"/>
      <c r="D36" s="198"/>
      <c r="E36" s="198"/>
      <c r="F36" s="198"/>
      <c r="G36" s="198"/>
      <c r="H36" s="198"/>
      <c r="I36" s="198"/>
      <c r="J36" s="198"/>
      <c r="K36" s="192"/>
      <c r="L36" s="284"/>
      <c r="M36" s="284"/>
      <c r="N36" s="284"/>
      <c r="O36" s="284"/>
      <c r="P36" s="284"/>
      <c r="Q36" s="284"/>
      <c r="R36" s="284"/>
      <c r="S36" s="285"/>
      <c r="T36" s="285"/>
      <c r="U36" s="198"/>
      <c r="V36" s="198"/>
      <c r="W36" s="198"/>
      <c r="X36" s="198"/>
      <c r="Y36" s="198"/>
      <c r="Z36" s="198"/>
      <c r="AA36" s="198"/>
      <c r="AB36" s="198"/>
      <c r="AC36" s="198"/>
      <c r="AD36" s="284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4"/>
      <c r="AQ36" s="284"/>
      <c r="AR36" s="284"/>
      <c r="AS36" s="284"/>
      <c r="AT36" s="284"/>
      <c r="AU36" s="284"/>
      <c r="AV36" s="198"/>
      <c r="AW36" s="198"/>
      <c r="AX36" s="198"/>
      <c r="AY36" s="198"/>
      <c r="AZ36" s="198"/>
      <c r="BA36" s="298">
        <f>$L$33</f>
        <v>9</v>
      </c>
      <c r="BB36" s="385"/>
      <c r="BC36" s="385"/>
      <c r="BD36" s="385"/>
      <c r="BE36" s="385"/>
      <c r="BF36" s="385"/>
      <c r="BG36" s="308">
        <f>IF(BB36&gt;BB37,1,0)+IF(BC36&gt;BC37,1,0)+IF(BD36&gt;BD37,1,0)+IF(BE36&gt;BE37,1,0)+IF(BF36&gt;BF37,1,0)</f>
        <v>0</v>
      </c>
      <c r="BH36" s="203"/>
      <c r="BI36" s="298">
        <f>$L$22</f>
        <v>2</v>
      </c>
      <c r="BJ36" s="385"/>
      <c r="BK36" s="385"/>
      <c r="BL36" s="385"/>
      <c r="BM36" s="385"/>
      <c r="BN36" s="385"/>
      <c r="BO36" s="308">
        <f>IF(BJ36&gt;BJ37,1,0)+IF(BK36&gt;BK37,1,0)+IF(BL36&gt;BL37,1,0)+IF(BM36&gt;BM37,1,0)+IF(BN36&gt;BN37,1,0)</f>
        <v>0</v>
      </c>
      <c r="BP36" s="203"/>
      <c r="BQ36" s="298">
        <f>$L$24</f>
        <v>3</v>
      </c>
      <c r="BR36" s="385"/>
      <c r="BS36" s="385"/>
      <c r="BT36" s="385"/>
      <c r="BU36" s="385"/>
      <c r="BV36" s="385"/>
      <c r="BW36" s="308">
        <f>IF(BR36&gt;BR37,1,0)+IF(BS36&gt;BS37,1,0)+IF(BT36&gt;BT37,1,0)+IF(BU36&gt;BU37,1,0)+IF(BV36&gt;BV37,1,0)</f>
        <v>0</v>
      </c>
      <c r="BX36" s="210"/>
      <c r="BY36" s="298">
        <f>$L$21</f>
        <v>1</v>
      </c>
      <c r="BZ36" s="385"/>
      <c r="CA36" s="385"/>
      <c r="CB36" s="385"/>
      <c r="CC36" s="385"/>
      <c r="CD36" s="385"/>
      <c r="CE36" s="308">
        <f>IF(BZ36&gt;BZ37,1,0)+IF(CA36&gt;CA37,1,0)+IF(CB36&gt;CB37,1,0)+IF(CC36&gt;CC37,1,0)+IF(CD36&gt;CD37,1,0)</f>
        <v>0</v>
      </c>
      <c r="CF36" s="292"/>
      <c r="CG36" s="291"/>
      <c r="CH36" s="291"/>
      <c r="CI36" s="291"/>
      <c r="CJ36" s="291"/>
      <c r="CK36" s="291"/>
      <c r="CL36" s="291"/>
      <c r="CM36" s="291"/>
      <c r="CN36" s="199"/>
    </row>
    <row r="37" spans="1:92" s="249" customFormat="1" ht="34.950000000000003" customHeight="1" thickBot="1" x14ac:dyDescent="0.45">
      <c r="A37" s="180"/>
      <c r="B37" s="198"/>
      <c r="C37" s="198"/>
      <c r="D37" s="198"/>
      <c r="E37" s="198"/>
      <c r="F37" s="198"/>
      <c r="G37" s="198"/>
      <c r="H37" s="198"/>
      <c r="I37" s="198"/>
      <c r="J37" s="198"/>
      <c r="K37" s="192"/>
      <c r="L37" s="284"/>
      <c r="M37" s="284"/>
      <c r="N37" s="284"/>
      <c r="O37" s="284"/>
      <c r="P37" s="284"/>
      <c r="Q37" s="284"/>
      <c r="R37" s="284"/>
      <c r="S37" s="285"/>
      <c r="T37" s="285"/>
      <c r="U37" s="198"/>
      <c r="V37" s="198"/>
      <c r="W37" s="198"/>
      <c r="X37" s="198"/>
      <c r="Y37" s="198"/>
      <c r="Z37" s="198"/>
      <c r="AA37" s="198"/>
      <c r="AB37" s="198"/>
      <c r="AC37" s="198"/>
      <c r="AD37" s="284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4"/>
      <c r="AQ37" s="284"/>
      <c r="AR37" s="284"/>
      <c r="AS37" s="284"/>
      <c r="AT37" s="284"/>
      <c r="AU37" s="284"/>
      <c r="AV37" s="198"/>
      <c r="AW37" s="198"/>
      <c r="AX37" s="198"/>
      <c r="AY37" s="198"/>
      <c r="AZ37" s="198"/>
      <c r="BA37" s="299">
        <f>$L$34</f>
        <v>10</v>
      </c>
      <c r="BB37" s="386"/>
      <c r="BC37" s="386"/>
      <c r="BD37" s="386"/>
      <c r="BE37" s="386"/>
      <c r="BF37" s="386"/>
      <c r="BG37" s="309">
        <f>IF(BB37&gt;BB36,1,0)+IF(BC37&gt;BC36,1,0)+IF(BD37&gt;BD36,1,0)+IF(BE37&gt;BE36,1,0)+IF(BF37&gt;BF36,1,0)</f>
        <v>0</v>
      </c>
      <c r="BH37" s="203"/>
      <c r="BI37" s="301">
        <f>$L$34</f>
        <v>10</v>
      </c>
      <c r="BJ37" s="386"/>
      <c r="BK37" s="386"/>
      <c r="BL37" s="386"/>
      <c r="BM37" s="386"/>
      <c r="BN37" s="386"/>
      <c r="BO37" s="309">
        <f>IF(BJ37&gt;BJ36,1,0)+IF(BK37&gt;BK36,1,0)+IF(BL37&gt;BL36,1,0)+IF(BM37&gt;BM36,1,0)+IF(BN37&gt;BN36,1,0)</f>
        <v>0</v>
      </c>
      <c r="BP37" s="210"/>
      <c r="BQ37" s="299">
        <f>$L$30</f>
        <v>7</v>
      </c>
      <c r="BR37" s="386"/>
      <c r="BS37" s="386"/>
      <c r="BT37" s="386"/>
      <c r="BU37" s="386"/>
      <c r="BV37" s="386"/>
      <c r="BW37" s="309">
        <f>IF(BR37&gt;BR36,1,0)+IF(BS37&gt;BS36,1,0)+IF(BT37&gt;BT36,1,0)+IF(BU37&gt;BU36,1,0)+IF(BV37&gt;BV36,1,0)</f>
        <v>0</v>
      </c>
      <c r="BX37" s="210"/>
      <c r="BY37" s="299">
        <f>$L$27</f>
        <v>5</v>
      </c>
      <c r="BZ37" s="386"/>
      <c r="CA37" s="386"/>
      <c r="CB37" s="386"/>
      <c r="CC37" s="386"/>
      <c r="CD37" s="386"/>
      <c r="CE37" s="309">
        <f>IF(BZ37&gt;BZ36,1,0)+IF(CA37&gt;CA36,1,0)+IF(CB37&gt;CB36,1,0)+IF(CC37&gt;CC36,1,0)+IF(CD37&gt;CD36,1,0)</f>
        <v>0</v>
      </c>
      <c r="CF37" s="292"/>
      <c r="CG37" s="291"/>
      <c r="CH37" s="291"/>
      <c r="CI37" s="291"/>
      <c r="CJ37" s="291"/>
      <c r="CK37" s="291"/>
      <c r="CL37" s="291"/>
      <c r="CM37" s="291"/>
      <c r="CN37" s="199"/>
    </row>
    <row r="38" spans="1:92" ht="34.950000000000003" customHeight="1" thickBot="1" x14ac:dyDescent="0.55000000000000004">
      <c r="A38" s="181"/>
      <c r="B38" s="227"/>
      <c r="C38" s="227"/>
      <c r="D38" s="227"/>
      <c r="E38" s="227"/>
      <c r="F38" s="227"/>
      <c r="G38" s="227"/>
      <c r="H38" s="227"/>
      <c r="I38" s="227"/>
      <c r="J38" s="227"/>
      <c r="K38" s="471"/>
      <c r="L38" s="471"/>
      <c r="M38" s="471"/>
      <c r="N38" s="471"/>
      <c r="O38" s="471"/>
      <c r="P38" s="227"/>
      <c r="Q38" s="227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2"/>
      <c r="AV38" s="223"/>
      <c r="AW38" s="223"/>
      <c r="AX38" s="223"/>
      <c r="AY38" s="223"/>
      <c r="AZ38" s="215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168" t="s">
        <v>34</v>
      </c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289"/>
    </row>
  </sheetData>
  <mergeCells count="109">
    <mergeCell ref="BM22:BM23"/>
    <mergeCell ref="BO6:BO7"/>
    <mergeCell ref="BS6:BS7"/>
    <mergeCell ref="BU6:BU7"/>
    <mergeCell ref="CL6:CL7"/>
    <mergeCell ref="CH6:CH7"/>
    <mergeCell ref="CI6:CI7"/>
    <mergeCell ref="CJ6:CJ7"/>
    <mergeCell ref="CK6:CK7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C6:CC7"/>
    <mergeCell ref="K38:O38"/>
    <mergeCell ref="L33:T33"/>
    <mergeCell ref="AA33:AC33"/>
    <mergeCell ref="AD33:AO33"/>
    <mergeCell ref="L34:T34"/>
    <mergeCell ref="AA34:AC34"/>
    <mergeCell ref="AD34:AO34"/>
    <mergeCell ref="L35:T35"/>
    <mergeCell ref="AD35:AO35"/>
    <mergeCell ref="AD32:AO32"/>
    <mergeCell ref="L29:T29"/>
    <mergeCell ref="AD29:AO29"/>
    <mergeCell ref="L30:T30"/>
    <mergeCell ref="AA30:AC30"/>
    <mergeCell ref="AD30:AO30"/>
    <mergeCell ref="L31:T31"/>
    <mergeCell ref="AA31:AC31"/>
    <mergeCell ref="AD31:AO31"/>
    <mergeCell ref="L32:T32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W22:BW23"/>
    <mergeCell ref="BC22:BC23"/>
    <mergeCell ref="BD22:BD23"/>
    <mergeCell ref="BE22:BE23"/>
    <mergeCell ref="BF22:BF23"/>
    <mergeCell ref="CE22:CE23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N22:BN23"/>
    <mergeCell ref="BR22:BR23"/>
    <mergeCell ref="BS22:BS23"/>
    <mergeCell ref="BT22:BT23"/>
    <mergeCell ref="BU22:BU23"/>
    <mergeCell ref="BV22:BV23"/>
    <mergeCell ref="BO22:BO23"/>
    <mergeCell ref="BJ22:BJ23"/>
    <mergeCell ref="BK22:BK23"/>
    <mergeCell ref="BL22:BL23"/>
    <mergeCell ref="CE6:CE7"/>
    <mergeCell ref="CM6:CM7"/>
    <mergeCell ref="AP8:AR8"/>
    <mergeCell ref="AS8:AU8"/>
    <mergeCell ref="AV8:AX8"/>
    <mergeCell ref="BB6:BB7"/>
    <mergeCell ref="BC6:BC7"/>
    <mergeCell ref="BD6:BD7"/>
    <mergeCell ref="BE6:BE7"/>
    <mergeCell ref="BF6:BF7"/>
    <mergeCell ref="BG6:BG7"/>
    <mergeCell ref="BW6:BW7"/>
    <mergeCell ref="BJ6:BJ7"/>
    <mergeCell ref="BK6:BK7"/>
    <mergeCell ref="BL6:BL7"/>
    <mergeCell ref="BM6:BM7"/>
    <mergeCell ref="BN6:BN7"/>
    <mergeCell ref="BT6:BT7"/>
    <mergeCell ref="BR6:BR7"/>
    <mergeCell ref="BV6:BV7"/>
    <mergeCell ref="AA21:AC21"/>
    <mergeCell ref="L2:AZ2"/>
    <mergeCell ref="L6:N8"/>
    <mergeCell ref="O6:Q8"/>
    <mergeCell ref="R6:T8"/>
    <mergeCell ref="U6:W8"/>
    <mergeCell ref="X6:Z8"/>
    <mergeCell ref="L21:T21"/>
    <mergeCell ref="AD21:AO21"/>
    <mergeCell ref="AM6:AO8"/>
    <mergeCell ref="AA6:AC8"/>
    <mergeCell ref="AD6:AF8"/>
    <mergeCell ref="AG6:AI8"/>
    <mergeCell ref="AJ6:AL8"/>
    <mergeCell ref="L20:T20"/>
    <mergeCell ref="AD20:AO20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Silvan Wöhrle</cp:lastModifiedBy>
  <cp:lastPrinted>2024-04-27T09:04:55Z</cp:lastPrinted>
  <dcterms:created xsi:type="dcterms:W3CDTF">2003-05-29T07:58:03Z</dcterms:created>
  <dcterms:modified xsi:type="dcterms:W3CDTF">2024-05-01T08:06:22Z</dcterms:modified>
</cp:coreProperties>
</file>